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metronashville-my.sharepoint.com/personal/eli_anderson_nashville_gov/Documents/Fee Worksheet Development/Revision 3/"/>
    </mc:Choice>
  </mc:AlternateContent>
  <xr:revisionPtr revIDLastSave="99" documentId="8_{86F94D51-B755-4F7C-AD8A-9B664E5491BE}" xr6:coauthVersionLast="47" xr6:coauthVersionMax="47" xr10:uidLastSave="{85A0BB52-A6DB-44A5-8B8F-00FC29710E6D}"/>
  <bookViews>
    <workbookView xWindow="25080" yWindow="420" windowWidth="25440" windowHeight="15390" activeTab="1" xr2:uid="{00000000-000D-0000-FFFF-FFFF00000000}"/>
  </bookViews>
  <sheets>
    <sheet name="Coversheet" sheetId="6" r:id="rId1"/>
    <sheet name="Infill" sheetId="4" r:id="rId2"/>
    <sheet name="SWGR" sheetId="5" r:id="rId3"/>
    <sheet name="Site Utility Plan" sheetId="7" r:id="rId4"/>
    <sheet name="Public Water and Sewer" sheetId="2" r:id="rId5"/>
    <sheet name="MWS Fee Schedule"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3" i="2" l="1"/>
  <c r="I23" i="2"/>
  <c r="I22" i="2"/>
  <c r="I19" i="2"/>
  <c r="H23" i="2"/>
  <c r="H22" i="2"/>
  <c r="I21" i="2"/>
  <c r="H20" i="2"/>
  <c r="H19" i="2"/>
  <c r="H18" i="2"/>
  <c r="J17" i="7"/>
  <c r="J19" i="7" s="1"/>
  <c r="I36" i="5"/>
  <c r="H11" i="2" l="1"/>
  <c r="H10" i="2"/>
  <c r="H9" i="2"/>
  <c r="H8" i="2"/>
  <c r="C10" i="2"/>
  <c r="C9" i="2"/>
  <c r="C8" i="2"/>
  <c r="I11" i="7"/>
  <c r="I10" i="7"/>
  <c r="I9" i="7"/>
  <c r="I8" i="7"/>
  <c r="C10" i="7"/>
  <c r="C9" i="7"/>
  <c r="C8" i="7"/>
  <c r="H11" i="5"/>
  <c r="H10" i="5"/>
  <c r="H9" i="5"/>
  <c r="H8" i="5"/>
  <c r="C10" i="5"/>
  <c r="C9" i="5"/>
  <c r="C8" i="5"/>
  <c r="I11" i="4"/>
  <c r="I10" i="4"/>
  <c r="I9" i="4"/>
  <c r="I8" i="4"/>
  <c r="C10" i="4"/>
  <c r="C9" i="4"/>
  <c r="C8" i="4"/>
  <c r="E21" i="2" l="1"/>
  <c r="I18" i="2"/>
  <c r="I28" i="2" s="1"/>
  <c r="H21" i="2" l="1"/>
  <c r="I26" i="2" s="1"/>
  <c r="I38" i="2" s="1"/>
  <c r="I19" i="5" l="1"/>
  <c r="I20" i="5"/>
  <c r="J17" i="4"/>
  <c r="J20" i="4" s="1"/>
  <c r="I33" i="5" l="1"/>
  <c r="F33" i="5"/>
  <c r="I32" i="5"/>
  <c r="F32" i="5"/>
  <c r="I27" i="5"/>
  <c r="F27" i="5"/>
  <c r="I21" i="5"/>
  <c r="F31" i="5"/>
  <c r="I26" i="5"/>
  <c r="I30" i="5"/>
  <c r="I31" i="5"/>
  <c r="F26" i="5"/>
  <c r="F30" i="5"/>
  <c r="I23" i="5" l="1"/>
  <c r="I41" i="5" s="1"/>
  <c r="I28" i="5"/>
  <c r="I34" i="5"/>
</calcChain>
</file>

<file path=xl/sharedStrings.xml><?xml version="1.0" encoding="utf-8"?>
<sst xmlns="http://schemas.openxmlformats.org/spreadsheetml/2006/main" count="159" uniqueCount="98">
  <si>
    <t>Acreage</t>
  </si>
  <si>
    <t>Grading Permit Fee:</t>
  </si>
  <si>
    <t>Plan Review Fee:</t>
  </si>
  <si>
    <t>Metro Water Services, Stormwater Division</t>
  </si>
  <si>
    <t>Fee Effective Date:</t>
  </si>
  <si>
    <t>Accepted By:</t>
  </si>
  <si>
    <t>Please make all checks payable to "Metro Water Services"</t>
  </si>
  <si>
    <t>Grading Permit Fee is multiplied by three if grading has begun prior to issuance of the permit.</t>
  </si>
  <si>
    <t>Triple Fee (Early Start Penalty):</t>
  </si>
  <si>
    <t>Sub-Fee</t>
  </si>
  <si>
    <t>Charge</t>
  </si>
  <si>
    <t>Grading has already begun on the site (Check):</t>
  </si>
  <si>
    <t>How many acres are in the property where work is to be done?</t>
  </si>
  <si>
    <t xml:space="preserve">       Current Date:</t>
  </si>
  <si>
    <t xml:space="preserve">       Phone #:</t>
  </si>
  <si>
    <t>Submitted By:</t>
  </si>
  <si>
    <t xml:space="preserve">       Parcel #:</t>
  </si>
  <si>
    <t>Project Address:</t>
  </si>
  <si>
    <t xml:space="preserve">       CW Tracking #:</t>
  </si>
  <si>
    <t>Project Name:</t>
  </si>
  <si>
    <t>10,000 sqft to &lt; 1.0 acre</t>
  </si>
  <si>
    <t>&lt;10,000 sqft</t>
  </si>
  <si>
    <t>Undisturbed area within the development property (to the nearest tenth):</t>
  </si>
  <si>
    <t>Total acres disturbed within the site plan (rounded down to the nearest tenth):</t>
  </si>
  <si>
    <t>Total acres within the development property (rounded down to the nearest tenth):</t>
  </si>
  <si>
    <t>How many acres are to be disturbed during construction?</t>
  </si>
  <si>
    <t>Category</t>
  </si>
  <si>
    <t>Infill Permit Fee:</t>
  </si>
  <si>
    <r>
      <t xml:space="preserve">1.0 acre to </t>
    </r>
    <r>
      <rPr>
        <u/>
        <sz val="11"/>
        <color theme="1"/>
        <rFont val="Calibri"/>
        <family val="2"/>
        <scheme val="minor"/>
      </rPr>
      <t>&lt;</t>
    </r>
    <r>
      <rPr>
        <sz val="11"/>
        <color theme="1"/>
        <rFont val="Calibri"/>
        <family val="2"/>
        <scheme val="minor"/>
      </rPr>
      <t xml:space="preserve"> 5.0 acres</t>
    </r>
  </si>
  <si>
    <t>&gt; 5.0 Acres</t>
  </si>
  <si>
    <r>
      <rPr>
        <u/>
        <sz val="11"/>
        <color theme="1"/>
        <rFont val="Calibri"/>
        <family val="2"/>
        <scheme val="minor"/>
      </rPr>
      <t>&gt;</t>
    </r>
    <r>
      <rPr>
        <sz val="11"/>
        <color theme="1"/>
        <rFont val="Calibri"/>
        <family val="2"/>
        <scheme val="minor"/>
      </rPr>
      <t xml:space="preserve"> 10,000 sqft and greater</t>
    </r>
  </si>
  <si>
    <t>N/A</t>
  </si>
  <si>
    <t>Grading Permit Fee Sheet</t>
  </si>
  <si>
    <t>Infill Permit Fee Sheet</t>
  </si>
  <si>
    <t>Metro Water Services, Engineering Division</t>
  </si>
  <si>
    <t>Review Fee</t>
  </si>
  <si>
    <t>Scope of Work (Yes or No)</t>
  </si>
  <si>
    <t>Public Sewer Line</t>
  </si>
  <si>
    <t>Public Water Line</t>
  </si>
  <si>
    <t>No</t>
  </si>
  <si>
    <t>Quantity (Each or L.F.)</t>
  </si>
  <si>
    <t>Inspection Fee</t>
  </si>
  <si>
    <t>Public Water and Sewer Fee Sheet</t>
  </si>
  <si>
    <t>Regional Pump Station</t>
  </si>
  <si>
    <t>Individual Grinder Pump</t>
  </si>
  <si>
    <t>Project Fee Computation Worksheets</t>
  </si>
  <si>
    <t>Instructions:</t>
  </si>
  <si>
    <t>Metro Water Services</t>
  </si>
  <si>
    <t>Parcel Number:</t>
  </si>
  <si>
    <t>Phone Number:</t>
  </si>
  <si>
    <t>Infill</t>
  </si>
  <si>
    <t xml:space="preserve">Grading </t>
  </si>
  <si>
    <t>Public Water</t>
  </si>
  <si>
    <t>Public Sewer</t>
  </si>
  <si>
    <t>Project Information</t>
  </si>
  <si>
    <t>Permit Application Numbers (Leave blank if new submittal)</t>
  </si>
  <si>
    <t>Applicant Information</t>
  </si>
  <si>
    <t>Current Date:</t>
  </si>
  <si>
    <t>Project will require a variance (Check):</t>
  </si>
  <si>
    <t>Variance Review Fee:</t>
  </si>
  <si>
    <t>Site Utility Plan Fee Sheet</t>
  </si>
  <si>
    <t>Site Utility Plan Review Fee:</t>
  </si>
  <si>
    <t>Site Utility Plan</t>
  </si>
  <si>
    <t>Is the submittal a plan modification or addendum?</t>
  </si>
  <si>
    <t>What does the plan modification or addendum cover?</t>
  </si>
  <si>
    <t>Plan Modification / Addendum</t>
  </si>
  <si>
    <t>Fire Hydrant Addition*</t>
  </si>
  <si>
    <t>Manhole Addition*</t>
  </si>
  <si>
    <t>*The Fire Hydrant and Manhole addition line items are for projects where there are no accompanying public extensions.</t>
  </si>
  <si>
    <t>Fill out all information on this cover sheet. This information will automatically populate on the corresponding fee sheets. There are additional permit specific items to be filled out on each form. This sheet must be submitted with the appropriate fee sheet.</t>
  </si>
  <si>
    <t>Developer Information</t>
  </si>
  <si>
    <t>Developing Company:</t>
  </si>
  <si>
    <t>Contact Name:</t>
  </si>
  <si>
    <t>Email Address:</t>
  </si>
  <si>
    <t>Review Fees**</t>
  </si>
  <si>
    <t>Inspection Fees***</t>
  </si>
  <si>
    <t>Projects requiring more than three reviews will be charged an additional $550 per review.</t>
  </si>
  <si>
    <t>How many times has the project been submitted for review?</t>
  </si>
  <si>
    <t>**Projects requiring more than three reviews will be charged an additional $550 per review.</t>
  </si>
  <si>
    <t>The Miscellaneous Reports/Addendums line item is separate from the Plan Addendum(s) line item. The Miscellaneous Reports/Addendums line item is intended to be used when a sumbittal does not align with an already defined fee category.</t>
  </si>
  <si>
    <t>Total Project Fee*:</t>
  </si>
  <si>
    <t>*All Fees subject to 10% Technology Fee per BL2022-1254</t>
  </si>
  <si>
    <t>***Inspection Fees are provided as a courtesy and for informational purposes only. Actual Inspection Fees will be based on final design quantities and recalculated prior to plan approval. There are minimum inspection fees for water ($1000) and sewer ($260). All Fees subject to 10% Technology Fee per BL2022-1254</t>
  </si>
  <si>
    <t>****All Fees subject to 10% Technology Fee per BL2022-1254</t>
  </si>
  <si>
    <t>Total Project Fee****:</t>
  </si>
  <si>
    <t>All plan modifications have a review charge of $400. All addendums have a review charge of $400. Substantial plan modifications or addendums will warrant a complete review fee be submitted. The MWS reviewer determines if the plan modification or addendum is substantial and will be charged the complete review fee.</t>
  </si>
  <si>
    <t>Example Development</t>
  </si>
  <si>
    <t>123 Development Way</t>
  </si>
  <si>
    <t>SWSF 2022000000</t>
  </si>
  <si>
    <t>SWGR 2022000000</t>
  </si>
  <si>
    <t>WSAVAIL 2022000000</t>
  </si>
  <si>
    <t>22WL0000</t>
  </si>
  <si>
    <t>22SL0000</t>
  </si>
  <si>
    <t>Enigneering Firm</t>
  </si>
  <si>
    <t>(555) 555-5555</t>
  </si>
  <si>
    <t>Developing Entity</t>
  </si>
  <si>
    <t>Developer</t>
  </si>
  <si>
    <t>developer@email.com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</si>
</sst>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quot;$&quot;#,##0"/>
    <numFmt numFmtId="165" formatCode="0.0"/>
    <numFmt numFmtId="166" formatCode="&quot;$&quot;#,##0.00"/>
    <numFmt numFmtId="167" formatCode="mm/dd/yy;@"/>
  </numFmts>
  <fonts count="22" x14ac:knownFonts="1">
    <font>
      <sz val="10"/>
      <name val="Arial"/>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ont>
    <font>
      <b/>
      <sz val="16"/>
      <color theme="1"/>
      <name val="Calibri"/>
      <family val="2"/>
      <scheme val="minor"/>
    </font>
    <font>
      <sz val="11"/>
      <name val="Calibri"/>
      <family val="2"/>
      <scheme val="minor"/>
    </font>
    <font>
      <u/>
      <sz val="11"/>
      <color theme="1"/>
      <name val="Calibri"/>
      <family val="2"/>
      <scheme val="minor"/>
    </font>
    <font>
      <sz val="11"/>
      <color rgb="FFFFFF00"/>
      <name val="Calibri"/>
      <family val="2"/>
      <scheme val="minor"/>
    </font>
    <font>
      <sz val="14"/>
      <color theme="1"/>
      <name val="Calibri"/>
      <family val="2"/>
      <scheme val="minor"/>
    </font>
    <font>
      <u/>
      <sz val="24"/>
      <color theme="1"/>
      <name val="Calibri"/>
      <family val="2"/>
      <scheme val="minor"/>
    </font>
    <font>
      <sz val="10"/>
      <name val="Arial"/>
      <family val="2"/>
    </font>
    <font>
      <b/>
      <sz val="11"/>
      <name val="Calibri"/>
      <family val="2"/>
      <scheme val="minor"/>
    </font>
    <font>
      <u/>
      <sz val="10"/>
      <color theme="10"/>
      <name val="Arial"/>
      <family val="2"/>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4">
    <xf numFmtId="0" fontId="0" fillId="0" borderId="0">
      <alignment wrapText="1"/>
    </xf>
    <xf numFmtId="0" fontId="12" fillId="0" borderId="0"/>
    <xf numFmtId="0" fontId="10" fillId="0" borderId="0"/>
    <xf numFmtId="0" fontId="21" fillId="0" borderId="0" applyNumberFormat="0" applyFill="0" applyBorder="0" applyAlignment="0" applyProtection="0">
      <alignment wrapText="1"/>
    </xf>
  </cellStyleXfs>
  <cellXfs count="122">
    <xf numFmtId="0" fontId="0" fillId="0" borderId="0" xfId="0">
      <alignment wrapText="1"/>
    </xf>
    <xf numFmtId="0" fontId="16" fillId="2" borderId="6" xfId="2" applyFont="1" applyFill="1" applyBorder="1" applyAlignment="1" applyProtection="1">
      <alignment horizontal="center"/>
      <protection locked="0"/>
    </xf>
    <xf numFmtId="0" fontId="10" fillId="0" borderId="0" xfId="2" applyProtection="1"/>
    <xf numFmtId="14" fontId="9" fillId="0" borderId="0" xfId="2" applyNumberFormat="1" applyFont="1" applyProtection="1"/>
    <xf numFmtId="0" fontId="10" fillId="0" borderId="0" xfId="2" applyFill="1" applyProtection="1"/>
    <xf numFmtId="0" fontId="10" fillId="0" borderId="0" xfId="2" applyFill="1" applyBorder="1" applyAlignment="1" applyProtection="1">
      <alignment horizontal="center"/>
    </xf>
    <xf numFmtId="0" fontId="8" fillId="0" borderId="0" xfId="2" applyFont="1" applyProtection="1"/>
    <xf numFmtId="0" fontId="16" fillId="0" borderId="0" xfId="2" applyFont="1" applyFill="1" applyBorder="1" applyAlignment="1" applyProtection="1">
      <alignment horizontal="center"/>
    </xf>
    <xf numFmtId="0" fontId="11" fillId="0" borderId="7" xfId="2" applyFont="1" applyBorder="1" applyProtection="1"/>
    <xf numFmtId="0" fontId="10" fillId="0" borderId="6" xfId="2" applyBorder="1" applyProtection="1"/>
    <xf numFmtId="164" fontId="10" fillId="0" borderId="5" xfId="2" applyNumberFormat="1" applyBorder="1" applyAlignment="1" applyProtection="1">
      <alignment horizontal="center"/>
    </xf>
    <xf numFmtId="0" fontId="10" fillId="0" borderId="1" xfId="2" applyBorder="1" applyAlignment="1" applyProtection="1">
      <alignment horizontal="center"/>
    </xf>
    <xf numFmtId="164" fontId="10" fillId="0" borderId="1" xfId="2" applyNumberFormat="1" applyBorder="1" applyAlignment="1" applyProtection="1">
      <alignment horizontal="center"/>
    </xf>
    <xf numFmtId="164" fontId="10" fillId="0" borderId="1" xfId="2" applyNumberFormat="1" applyFill="1" applyBorder="1" applyAlignment="1" applyProtection="1">
      <alignment horizontal="center"/>
    </xf>
    <xf numFmtId="0" fontId="10" fillId="0" borderId="0" xfId="2" applyAlignment="1" applyProtection="1"/>
    <xf numFmtId="0" fontId="14" fillId="0" borderId="0" xfId="2" applyFont="1" applyProtection="1"/>
    <xf numFmtId="0" fontId="10" fillId="0" borderId="0" xfId="2" applyBorder="1" applyProtection="1"/>
    <xf numFmtId="0" fontId="10" fillId="0" borderId="2" xfId="2" applyBorder="1" applyProtection="1"/>
    <xf numFmtId="14" fontId="10" fillId="0" borderId="0" xfId="2" applyNumberFormat="1" applyProtection="1"/>
    <xf numFmtId="0" fontId="11" fillId="0" borderId="0" xfId="2" applyFont="1" applyAlignment="1" applyProtection="1"/>
    <xf numFmtId="0" fontId="13" fillId="0" borderId="0" xfId="2" applyFont="1" applyAlignment="1" applyProtection="1">
      <alignment horizontal="left" vertical="center"/>
    </xf>
    <xf numFmtId="165" fontId="10" fillId="0" borderId="2" xfId="2" applyNumberFormat="1" applyBorder="1" applyAlignment="1" applyProtection="1">
      <alignment horizontal="center"/>
    </xf>
    <xf numFmtId="165" fontId="10" fillId="0" borderId="6" xfId="2" applyNumberFormat="1" applyBorder="1" applyAlignment="1" applyProtection="1">
      <alignment horizontal="center"/>
    </xf>
    <xf numFmtId="0" fontId="14" fillId="0" borderId="0" xfId="0" applyFont="1" applyAlignment="1"/>
    <xf numFmtId="166" fontId="10" fillId="0" borderId="5" xfId="2" applyNumberFormat="1" applyFill="1" applyBorder="1" applyAlignment="1" applyProtection="1">
      <alignment horizontal="center"/>
    </xf>
    <xf numFmtId="166" fontId="10" fillId="0" borderId="5" xfId="2" applyNumberFormat="1" applyBorder="1" applyAlignment="1" applyProtection="1">
      <alignment horizontal="center"/>
    </xf>
    <xf numFmtId="0" fontId="10" fillId="0" borderId="4" xfId="2" applyFill="1" applyBorder="1" applyAlignment="1" applyProtection="1"/>
    <xf numFmtId="0" fontId="20" fillId="0" borderId="0" xfId="0" applyFont="1" applyAlignment="1"/>
    <xf numFmtId="0" fontId="18" fillId="0" borderId="0" xfId="2" applyFont="1" applyAlignment="1" applyProtection="1">
      <alignment vertical="center"/>
    </xf>
    <xf numFmtId="0" fontId="17" fillId="0" borderId="0" xfId="2" applyFont="1" applyAlignment="1" applyProtection="1">
      <alignment vertical="center"/>
    </xf>
    <xf numFmtId="14" fontId="9" fillId="0" borderId="0" xfId="2" applyNumberFormat="1" applyFont="1" applyAlignment="1" applyProtection="1">
      <alignment horizontal="center"/>
    </xf>
    <xf numFmtId="0" fontId="14" fillId="0" borderId="0" xfId="0" applyFont="1">
      <alignment wrapText="1"/>
    </xf>
    <xf numFmtId="0" fontId="14" fillId="0" borderId="0" xfId="0" applyFont="1" applyAlignment="1">
      <alignment wrapText="1"/>
    </xf>
    <xf numFmtId="0" fontId="10" fillId="0" borderId="0" xfId="2" applyAlignment="1" applyProtection="1">
      <alignment horizontal="center"/>
    </xf>
    <xf numFmtId="0" fontId="10" fillId="0" borderId="0" xfId="2" applyAlignment="1" applyProtection="1">
      <alignment horizontal="left"/>
    </xf>
    <xf numFmtId="0" fontId="13" fillId="0" borderId="0" xfId="2" applyFont="1" applyAlignment="1" applyProtection="1">
      <alignment horizontal="center" vertical="center"/>
    </xf>
    <xf numFmtId="0" fontId="11" fillId="0" borderId="0" xfId="2" applyFont="1" applyAlignment="1" applyProtection="1">
      <alignment horizontal="center"/>
    </xf>
    <xf numFmtId="0" fontId="14" fillId="2" borderId="6" xfId="0" applyFont="1" applyFill="1" applyBorder="1" applyAlignment="1" applyProtection="1">
      <alignment horizontal="center"/>
      <protection locked="0"/>
    </xf>
    <xf numFmtId="0" fontId="14" fillId="2" borderId="2" xfId="0" applyFont="1" applyFill="1" applyBorder="1" applyAlignment="1" applyProtection="1">
      <alignment horizontal="center"/>
      <protection locked="0"/>
    </xf>
    <xf numFmtId="0" fontId="0" fillId="0" borderId="0" xfId="0" applyProtection="1">
      <alignment wrapText="1"/>
    </xf>
    <xf numFmtId="0" fontId="0" fillId="0" borderId="0" xfId="0" applyAlignment="1" applyProtection="1"/>
    <xf numFmtId="0" fontId="20" fillId="0" borderId="1" xfId="0" applyFont="1" applyBorder="1" applyAlignment="1" applyProtection="1"/>
    <xf numFmtId="0" fontId="14" fillId="0" borderId="7" xfId="0" applyFont="1" applyBorder="1" applyAlignment="1" applyProtection="1"/>
    <xf numFmtId="0" fontId="14" fillId="0" borderId="6" xfId="0" applyFont="1" applyBorder="1" applyAlignment="1" applyProtection="1"/>
    <xf numFmtId="0" fontId="14" fillId="0" borderId="5" xfId="0" applyFont="1" applyBorder="1" applyAlignment="1" applyProtection="1"/>
    <xf numFmtId="166" fontId="14" fillId="0" borderId="1" xfId="0" applyNumberFormat="1" applyFont="1" applyBorder="1" applyAlignment="1" applyProtection="1">
      <alignment horizontal="center"/>
    </xf>
    <xf numFmtId="166" fontId="14" fillId="0" borderId="1" xfId="0" applyNumberFormat="1" applyFont="1" applyFill="1" applyBorder="1" applyAlignment="1" applyProtection="1">
      <alignment horizontal="center"/>
    </xf>
    <xf numFmtId="166" fontId="14" fillId="0" borderId="5" xfId="0" applyNumberFormat="1" applyFont="1" applyBorder="1" applyAlignment="1" applyProtection="1">
      <alignment horizontal="center"/>
    </xf>
    <xf numFmtId="166" fontId="10" fillId="0" borderId="0" xfId="2" applyNumberFormat="1" applyProtection="1"/>
    <xf numFmtId="0" fontId="10" fillId="0" borderId="0" xfId="2" applyAlignment="1" applyProtection="1">
      <alignment horizontal="center"/>
    </xf>
    <xf numFmtId="0" fontId="10" fillId="0" borderId="0" xfId="2" applyAlignment="1" applyProtection="1">
      <alignment horizontal="left"/>
    </xf>
    <xf numFmtId="0" fontId="13" fillId="0" borderId="0" xfId="2" applyFont="1" applyAlignment="1" applyProtection="1">
      <alignment horizontal="center" vertical="center"/>
    </xf>
    <xf numFmtId="0" fontId="5" fillId="0" borderId="0" xfId="2" applyFont="1" applyProtection="1"/>
    <xf numFmtId="0" fontId="4" fillId="0" borderId="0" xfId="2" applyFont="1" applyProtection="1"/>
    <xf numFmtId="0" fontId="21" fillId="0" borderId="0" xfId="3">
      <alignment wrapText="1"/>
    </xf>
    <xf numFmtId="0" fontId="19" fillId="0" borderId="0" xfId="0" applyFont="1" applyAlignment="1">
      <alignment horizontal="center" vertical="center"/>
    </xf>
    <xf numFmtId="0" fontId="10" fillId="0" borderId="0" xfId="2" applyAlignment="1" applyProtection="1">
      <alignment horizontal="left"/>
    </xf>
    <xf numFmtId="0" fontId="10" fillId="0" borderId="0" xfId="2" applyFill="1" applyBorder="1" applyAlignment="1" applyProtection="1"/>
    <xf numFmtId="167" fontId="10" fillId="0" borderId="0" xfId="2" applyNumberFormat="1" applyFill="1" applyBorder="1" applyAlignment="1" applyProtection="1">
      <alignment horizontal="center"/>
    </xf>
    <xf numFmtId="164" fontId="10" fillId="0" borderId="5" xfId="2" applyNumberFormat="1" applyFill="1" applyBorder="1" applyAlignment="1" applyProtection="1">
      <alignment horizontal="center"/>
    </xf>
    <xf numFmtId="0" fontId="3" fillId="0" borderId="0" xfId="2" applyFont="1" applyProtection="1"/>
    <xf numFmtId="164" fontId="10" fillId="0" borderId="0" xfId="2" applyNumberFormat="1" applyBorder="1" applyAlignment="1" applyProtection="1">
      <alignment horizontal="center"/>
    </xf>
    <xf numFmtId="0" fontId="2" fillId="0" borderId="0" xfId="2" applyFont="1" applyBorder="1" applyProtection="1"/>
    <xf numFmtId="166" fontId="10" fillId="0" borderId="0" xfId="2" applyNumberFormat="1" applyBorder="1" applyAlignment="1" applyProtection="1">
      <alignment horizontal="center"/>
    </xf>
    <xf numFmtId="0" fontId="14" fillId="2" borderId="6" xfId="0" applyFont="1" applyFill="1" applyBorder="1" applyAlignment="1" applyProtection="1">
      <alignment horizontal="left" wrapText="1"/>
      <protection locked="0"/>
    </xf>
    <xf numFmtId="0" fontId="17" fillId="0" borderId="0" xfId="2" applyFont="1" applyAlignment="1" applyProtection="1">
      <alignment horizontal="center" vertical="center"/>
    </xf>
    <xf numFmtId="0" fontId="18" fillId="0" borderId="0" xfId="2" applyFont="1" applyAlignment="1" applyProtection="1">
      <alignment horizontal="center" vertical="center"/>
    </xf>
    <xf numFmtId="0" fontId="14" fillId="0" borderId="0" xfId="0" applyFont="1" applyAlignment="1">
      <alignment horizontal="left" vertical="center" wrapText="1"/>
    </xf>
    <xf numFmtId="14" fontId="14" fillId="2" borderId="2" xfId="0" applyNumberFormat="1" applyFont="1" applyFill="1" applyBorder="1" applyAlignment="1" applyProtection="1">
      <alignment horizontal="left" wrapText="1"/>
      <protection locked="0"/>
    </xf>
    <xf numFmtId="0" fontId="14" fillId="2" borderId="2" xfId="0" applyFont="1" applyFill="1" applyBorder="1" applyAlignment="1" applyProtection="1">
      <alignment horizontal="left" wrapText="1"/>
      <protection locked="0"/>
    </xf>
    <xf numFmtId="0" fontId="11" fillId="0" borderId="7" xfId="2" applyFont="1" applyBorder="1" applyAlignment="1" applyProtection="1">
      <alignment horizontal="left"/>
    </xf>
    <xf numFmtId="0" fontId="11" fillId="0" borderId="6" xfId="2" applyFont="1" applyBorder="1" applyAlignment="1" applyProtection="1">
      <alignment horizontal="left"/>
    </xf>
    <xf numFmtId="0" fontId="10" fillId="0" borderId="0" xfId="2" applyAlignment="1" applyProtection="1">
      <alignment horizontal="center"/>
    </xf>
    <xf numFmtId="0" fontId="10" fillId="0" borderId="0" xfId="2" applyAlignment="1" applyProtection="1">
      <alignment horizontal="left"/>
    </xf>
    <xf numFmtId="167" fontId="8" fillId="0" borderId="6" xfId="2" applyNumberFormat="1" applyFont="1" applyFill="1" applyBorder="1" applyAlignment="1" applyProtection="1">
      <alignment horizontal="center"/>
    </xf>
    <xf numFmtId="167" fontId="10" fillId="0" borderId="6" xfId="2" applyNumberFormat="1" applyFill="1" applyBorder="1" applyAlignment="1" applyProtection="1">
      <alignment horizontal="center"/>
    </xf>
    <xf numFmtId="0" fontId="8" fillId="0" borderId="6" xfId="2" applyFont="1" applyFill="1" applyBorder="1" applyAlignment="1" applyProtection="1">
      <alignment horizontal="center"/>
    </xf>
    <xf numFmtId="0" fontId="10" fillId="0" borderId="6" xfId="2" applyFill="1" applyBorder="1" applyAlignment="1" applyProtection="1">
      <alignment horizontal="center"/>
    </xf>
    <xf numFmtId="0" fontId="8" fillId="0" borderId="2" xfId="2" applyFont="1" applyFill="1" applyBorder="1" applyAlignment="1" applyProtection="1">
      <alignment horizontal="center"/>
    </xf>
    <xf numFmtId="0" fontId="10" fillId="0" borderId="2" xfId="2" applyFill="1" applyBorder="1" applyAlignment="1" applyProtection="1">
      <alignment horizontal="center"/>
    </xf>
    <xf numFmtId="0" fontId="13" fillId="0" borderId="0" xfId="2" applyFont="1" applyAlignment="1" applyProtection="1">
      <alignment horizontal="center" vertical="center"/>
    </xf>
    <xf numFmtId="0" fontId="11" fillId="0" borderId="0" xfId="2" applyFont="1" applyAlignment="1" applyProtection="1">
      <alignment horizontal="center"/>
    </xf>
    <xf numFmtId="164" fontId="10" fillId="0" borderId="3" xfId="2" applyNumberFormat="1" applyBorder="1" applyAlignment="1" applyProtection="1">
      <alignment horizontal="center"/>
    </xf>
    <xf numFmtId="164" fontId="10" fillId="0" borderId="0" xfId="2" applyNumberFormat="1" applyAlignment="1" applyProtection="1">
      <alignment horizontal="center"/>
    </xf>
    <xf numFmtId="6" fontId="10" fillId="0" borderId="3" xfId="2" applyNumberFormat="1" applyBorder="1" applyAlignment="1" applyProtection="1">
      <alignment horizontal="center"/>
    </xf>
    <xf numFmtId="0" fontId="10" fillId="2" borderId="2" xfId="2" applyFill="1" applyBorder="1" applyAlignment="1" applyProtection="1">
      <alignment horizontal="center"/>
      <protection locked="0" hidden="1"/>
    </xf>
    <xf numFmtId="165" fontId="10" fillId="2" borderId="6" xfId="2" applyNumberFormat="1" applyFill="1" applyBorder="1" applyAlignment="1" applyProtection="1">
      <alignment horizontal="center"/>
      <protection locked="0"/>
    </xf>
    <xf numFmtId="0" fontId="16" fillId="2" borderId="2" xfId="2" applyFont="1" applyFill="1" applyBorder="1" applyAlignment="1" applyProtection="1">
      <alignment horizontal="center"/>
      <protection locked="0"/>
    </xf>
    <xf numFmtId="0" fontId="11" fillId="0" borderId="7" xfId="2" applyFont="1" applyFill="1" applyBorder="1" applyAlignment="1" applyProtection="1">
      <alignment horizontal="left"/>
    </xf>
    <xf numFmtId="0" fontId="11" fillId="0" borderId="6" xfId="2" applyFont="1" applyFill="1" applyBorder="1" applyAlignment="1" applyProtection="1">
      <alignment horizontal="left"/>
    </xf>
    <xf numFmtId="0" fontId="10" fillId="0" borderId="6" xfId="2" applyFill="1" applyBorder="1" applyAlignment="1" applyProtection="1"/>
    <xf numFmtId="0" fontId="14" fillId="0" borderId="4" xfId="2" applyFont="1" applyFill="1" applyBorder="1" applyAlignment="1" applyProtection="1">
      <alignment horizontal="left" wrapText="1"/>
    </xf>
    <xf numFmtId="0" fontId="14" fillId="0" borderId="0" xfId="2" applyFont="1" applyFill="1" applyBorder="1" applyAlignment="1" applyProtection="1">
      <alignment horizontal="left" wrapText="1"/>
    </xf>
    <xf numFmtId="0" fontId="14" fillId="0" borderId="2" xfId="2" applyFont="1" applyFill="1" applyBorder="1" applyAlignment="1" applyProtection="1">
      <alignment horizontal="left" wrapText="1"/>
    </xf>
    <xf numFmtId="164" fontId="9" fillId="0" borderId="3" xfId="2" applyNumberFormat="1" applyFont="1" applyBorder="1" applyAlignment="1" applyProtection="1">
      <alignment horizontal="center"/>
    </xf>
    <xf numFmtId="0" fontId="7" fillId="0" borderId="2" xfId="2" applyFont="1" applyFill="1" applyBorder="1" applyAlignment="1" applyProtection="1">
      <alignment horizontal="center"/>
    </xf>
    <xf numFmtId="164" fontId="9" fillId="0" borderId="0" xfId="2" applyNumberFormat="1" applyFont="1" applyBorder="1" applyAlignment="1" applyProtection="1">
      <alignment horizontal="center"/>
    </xf>
    <xf numFmtId="0" fontId="3" fillId="0" borderId="4" xfId="2" applyFont="1" applyBorder="1" applyAlignment="1" applyProtection="1">
      <alignment horizontal="left"/>
    </xf>
    <xf numFmtId="0" fontId="10" fillId="0" borderId="4" xfId="2" applyBorder="1" applyAlignment="1" applyProtection="1">
      <alignment horizontal="left"/>
    </xf>
    <xf numFmtId="1" fontId="10" fillId="2" borderId="6" xfId="2" applyNumberFormat="1" applyFill="1" applyBorder="1" applyAlignment="1" applyProtection="1">
      <alignment horizontal="center"/>
      <protection locked="0"/>
    </xf>
    <xf numFmtId="0" fontId="6" fillId="0" borderId="2" xfId="2" applyFont="1" applyFill="1" applyBorder="1" applyAlignment="1" applyProtection="1">
      <alignment horizontal="center"/>
    </xf>
    <xf numFmtId="0" fontId="20" fillId="0" borderId="7" xfId="0" applyFont="1" applyBorder="1" applyAlignment="1" applyProtection="1">
      <alignment horizontal="center"/>
    </xf>
    <xf numFmtId="0" fontId="20" fillId="0" borderId="6" xfId="0" applyFont="1" applyBorder="1" applyAlignment="1" applyProtection="1">
      <alignment horizontal="center"/>
    </xf>
    <xf numFmtId="0" fontId="20" fillId="0" borderId="5" xfId="0" applyFont="1" applyBorder="1" applyAlignment="1" applyProtection="1">
      <alignment horizontal="center"/>
    </xf>
    <xf numFmtId="0" fontId="14" fillId="2" borderId="7" xfId="0" applyFont="1" applyFill="1" applyBorder="1" applyAlignment="1" applyProtection="1">
      <alignment horizontal="center"/>
      <protection locked="0"/>
    </xf>
    <xf numFmtId="0" fontId="14" fillId="2" borderId="6" xfId="0" applyFont="1" applyFill="1" applyBorder="1" applyAlignment="1" applyProtection="1">
      <alignment horizontal="center"/>
      <protection locked="0"/>
    </xf>
    <xf numFmtId="0" fontId="20" fillId="0" borderId="1" xfId="0" applyFont="1" applyBorder="1" applyAlignment="1" applyProtection="1">
      <alignment horizontal="center"/>
    </xf>
    <xf numFmtId="0" fontId="14" fillId="2" borderId="8" xfId="0" applyFont="1" applyFill="1" applyBorder="1" applyAlignment="1" applyProtection="1">
      <alignment horizontal="center"/>
      <protection locked="0"/>
    </xf>
    <xf numFmtId="0" fontId="14" fillId="2" borderId="2" xfId="0" applyFont="1" applyFill="1" applyBorder="1" applyAlignment="1" applyProtection="1">
      <alignment horizontal="center"/>
      <protection locked="0"/>
    </xf>
    <xf numFmtId="0" fontId="14" fillId="2" borderId="7" xfId="0" applyFont="1" applyFill="1" applyBorder="1" applyAlignment="1" applyProtection="1">
      <alignment horizontal="center"/>
    </xf>
    <xf numFmtId="0" fontId="14" fillId="2" borderId="6" xfId="0" applyFont="1" applyFill="1" applyBorder="1" applyAlignment="1" applyProtection="1">
      <alignment horizontal="center"/>
    </xf>
    <xf numFmtId="0" fontId="14" fillId="2" borderId="0" xfId="2" applyFont="1" applyFill="1" applyBorder="1" applyAlignment="1" applyProtection="1">
      <alignment horizontal="center"/>
      <protection locked="0"/>
    </xf>
    <xf numFmtId="1" fontId="14" fillId="2" borderId="0" xfId="2" applyNumberFormat="1" applyFont="1" applyFill="1" applyBorder="1" applyAlignment="1" applyProtection="1">
      <alignment horizontal="center"/>
      <protection locked="0"/>
    </xf>
    <xf numFmtId="0" fontId="14" fillId="0" borderId="4" xfId="0" applyFont="1" applyBorder="1" applyAlignment="1" applyProtection="1">
      <alignment horizontal="left" wrapText="1"/>
    </xf>
    <xf numFmtId="0" fontId="14" fillId="0" borderId="0" xfId="0" applyFont="1" applyBorder="1" applyAlignment="1" applyProtection="1">
      <alignment horizontal="left" wrapText="1"/>
    </xf>
    <xf numFmtId="0" fontId="14" fillId="0" borderId="2" xfId="0" applyFont="1" applyBorder="1" applyAlignment="1" applyProtection="1">
      <alignment horizontal="left" wrapText="1"/>
    </xf>
    <xf numFmtId="0" fontId="14" fillId="0" borderId="4" xfId="0" applyFont="1" applyFill="1" applyBorder="1" applyAlignment="1" applyProtection="1">
      <alignment horizontal="left" wrapText="1"/>
    </xf>
    <xf numFmtId="0" fontId="14" fillId="0" borderId="0" xfId="0" applyFont="1" applyFill="1" applyBorder="1" applyAlignment="1" applyProtection="1">
      <alignment horizontal="left" wrapText="1"/>
    </xf>
    <xf numFmtId="0" fontId="20" fillId="0" borderId="7" xfId="0" applyFont="1" applyBorder="1" applyAlignment="1" applyProtection="1">
      <alignment horizontal="left"/>
    </xf>
    <xf numFmtId="0" fontId="20" fillId="0" borderId="6" xfId="0" applyFont="1" applyBorder="1" applyAlignment="1" applyProtection="1">
      <alignment horizontal="left"/>
    </xf>
    <xf numFmtId="0" fontId="14" fillId="0" borderId="6" xfId="0" applyFont="1" applyBorder="1" applyAlignment="1" applyProtection="1">
      <alignment horizontal="left"/>
    </xf>
    <xf numFmtId="0" fontId="0" fillId="0" borderId="0" xfId="0" applyAlignment="1">
      <alignment horizontal="left" vertical="top"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H$13" lockText="1" noThreeD="1"/>
</file>

<file path=xl/ctrlProps/ctrlProp2.xml><?xml version="1.0" encoding="utf-8"?>
<formControlPr xmlns="http://schemas.microsoft.com/office/spreadsheetml/2009/9/main" objectType="CheckBox" fmlaLink="$G$17" lockText="1" noThreeD="1"/>
</file>

<file path=xl/ctrlProps/ctrlProp3.xml><?xml version="1.0" encoding="utf-8"?>
<formControlPr xmlns="http://schemas.microsoft.com/office/spreadsheetml/2009/9/main" objectType="CheckBox" fmlaLink="$H$13"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361950</xdr:colOff>
          <xdr:row>12</xdr:row>
          <xdr:rowOff>0</xdr:rowOff>
        </xdr:from>
        <xdr:to>
          <xdr:col>7</xdr:col>
          <xdr:colOff>609600</xdr:colOff>
          <xdr:row>13</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600075</xdr:colOff>
          <xdr:row>15</xdr:row>
          <xdr:rowOff>161925</xdr:rowOff>
        </xdr:from>
        <xdr:to>
          <xdr:col>7</xdr:col>
          <xdr:colOff>200025</xdr:colOff>
          <xdr:row>17</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361950</xdr:colOff>
          <xdr:row>12</xdr:row>
          <xdr:rowOff>0</xdr:rowOff>
        </xdr:from>
        <xdr:to>
          <xdr:col>7</xdr:col>
          <xdr:colOff>609600</xdr:colOff>
          <xdr:row>13</xdr:row>
          <xdr:rowOff>28575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6</xdr:col>
      <xdr:colOff>600075</xdr:colOff>
      <xdr:row>63</xdr:row>
      <xdr:rowOff>17737</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9525"/>
          <a:ext cx="5715000" cy="10247587"/>
        </a:xfrm>
        <a:prstGeom prst="rect">
          <a:avLst/>
        </a:prstGeom>
      </xdr:spPr>
    </xdr:pic>
    <xdr:clientData/>
  </xdr:twoCellAnchor>
  <xdr:twoCellAnchor editAs="oneCell">
    <xdr:from>
      <xdr:col>0</xdr:col>
      <xdr:colOff>0</xdr:colOff>
      <xdr:row>63</xdr:row>
      <xdr:rowOff>28574</xdr:rowOff>
    </xdr:from>
    <xdr:to>
      <xdr:col>6</xdr:col>
      <xdr:colOff>600075</xdr:colOff>
      <xdr:row>102</xdr:row>
      <xdr:rowOff>10583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0" y="10267949"/>
          <a:ext cx="5715000" cy="6297084"/>
        </a:xfrm>
        <a:prstGeom prst="rect">
          <a:avLst/>
        </a:prstGeom>
      </xdr:spPr>
    </xdr:pic>
    <xdr:clientData/>
  </xdr:twoCellAnchor>
  <xdr:twoCellAnchor>
    <xdr:from>
      <xdr:col>1</xdr:col>
      <xdr:colOff>1123389</xdr:colOff>
      <xdr:row>16</xdr:row>
      <xdr:rowOff>141754</xdr:rowOff>
    </xdr:from>
    <xdr:to>
      <xdr:col>1</xdr:col>
      <xdr:colOff>1228164</xdr:colOff>
      <xdr:row>17</xdr:row>
      <xdr:rowOff>84604</xdr:rowOff>
    </xdr:to>
    <xdr:sp macro="" textlink="">
      <xdr:nvSpPr>
        <xdr:cNvPr id="4" name="Star: 5 Points 3">
          <a:extLst>
            <a:ext uri="{FF2B5EF4-FFF2-40B4-BE49-F238E27FC236}">
              <a16:creationId xmlns:a16="http://schemas.microsoft.com/office/drawing/2014/main" id="{00000000-0008-0000-0500-000004000000}"/>
            </a:ext>
          </a:extLst>
        </xdr:cNvPr>
        <xdr:cNvSpPr/>
      </xdr:nvSpPr>
      <xdr:spPr>
        <a:xfrm>
          <a:off x="2496110" y="2780739"/>
          <a:ext cx="104775" cy="105336"/>
        </a:xfrm>
        <a:prstGeom prst="star5">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241788</xdr:colOff>
      <xdr:row>1</xdr:row>
      <xdr:rowOff>43961</xdr:rowOff>
    </xdr:from>
    <xdr:to>
      <xdr:col>7</xdr:col>
      <xdr:colOff>346563</xdr:colOff>
      <xdr:row>1</xdr:row>
      <xdr:rowOff>149297</xdr:rowOff>
    </xdr:to>
    <xdr:sp macro="" textlink="">
      <xdr:nvSpPr>
        <xdr:cNvPr id="5" name="Star: 5 Points 4">
          <a:extLst>
            <a:ext uri="{FF2B5EF4-FFF2-40B4-BE49-F238E27FC236}">
              <a16:creationId xmlns:a16="http://schemas.microsoft.com/office/drawing/2014/main" id="{00000000-0008-0000-0500-000005000000}"/>
            </a:ext>
          </a:extLst>
        </xdr:cNvPr>
        <xdr:cNvSpPr/>
      </xdr:nvSpPr>
      <xdr:spPr>
        <a:xfrm>
          <a:off x="5956788" y="205153"/>
          <a:ext cx="104775" cy="105336"/>
        </a:xfrm>
        <a:prstGeom prst="star5">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
  <sheetViews>
    <sheetView topLeftCell="A7" workbookViewId="0">
      <selection activeCell="B36" sqref="B36"/>
    </sheetView>
  </sheetViews>
  <sheetFormatPr defaultRowHeight="12.75" x14ac:dyDescent="0.2"/>
  <cols>
    <col min="1" max="1" width="22" customWidth="1"/>
    <col min="2" max="2" width="9.28515625" customWidth="1"/>
  </cols>
  <sheetData>
    <row r="1" spans="1:10" ht="15" x14ac:dyDescent="0.25">
      <c r="A1" s="2"/>
      <c r="B1" s="2"/>
      <c r="C1" s="2"/>
      <c r="D1" s="2"/>
      <c r="E1" s="2"/>
      <c r="F1" s="14" t="s">
        <v>4</v>
      </c>
      <c r="H1" s="30">
        <v>44743</v>
      </c>
    </row>
    <row r="2" spans="1:10" ht="12.75" customHeight="1" x14ac:dyDescent="0.2">
      <c r="A2" s="66" t="s">
        <v>45</v>
      </c>
      <c r="B2" s="66"/>
      <c r="C2" s="66"/>
      <c r="D2" s="66"/>
      <c r="E2" s="66"/>
      <c r="F2" s="66"/>
      <c r="G2" s="66"/>
      <c r="H2" s="66"/>
      <c r="I2" s="28"/>
      <c r="J2" s="28"/>
    </row>
    <row r="3" spans="1:10" ht="12.75" customHeight="1" x14ac:dyDescent="0.2">
      <c r="A3" s="66"/>
      <c r="B3" s="66"/>
      <c r="C3" s="66"/>
      <c r="D3" s="66"/>
      <c r="E3" s="66"/>
      <c r="F3" s="66"/>
      <c r="G3" s="66"/>
      <c r="H3" s="66"/>
      <c r="I3" s="28"/>
      <c r="J3" s="28"/>
    </row>
    <row r="4" spans="1:10" ht="12.75" customHeight="1" x14ac:dyDescent="0.2">
      <c r="A4" s="66"/>
      <c r="B4" s="66"/>
      <c r="C4" s="66"/>
      <c r="D4" s="66"/>
      <c r="E4" s="66"/>
      <c r="F4" s="66"/>
      <c r="G4" s="66"/>
      <c r="H4" s="66"/>
      <c r="I4" s="28"/>
      <c r="J4" s="28"/>
    </row>
    <row r="5" spans="1:10" ht="12.75" customHeight="1" x14ac:dyDescent="0.2">
      <c r="A5" s="65" t="s">
        <v>47</v>
      </c>
      <c r="B5" s="65"/>
      <c r="C5" s="65"/>
      <c r="D5" s="65"/>
      <c r="E5" s="65"/>
      <c r="F5" s="65"/>
      <c r="G5" s="65"/>
      <c r="H5" s="65"/>
      <c r="I5" s="29"/>
      <c r="J5" s="29"/>
    </row>
    <row r="6" spans="1:10" ht="12.75" customHeight="1" x14ac:dyDescent="0.2">
      <c r="A6" s="65"/>
      <c r="B6" s="65"/>
      <c r="C6" s="65"/>
      <c r="D6" s="65"/>
      <c r="E6" s="65"/>
      <c r="F6" s="65"/>
      <c r="G6" s="65"/>
      <c r="H6" s="65"/>
      <c r="I6" s="29"/>
      <c r="J6" s="29"/>
    </row>
    <row r="7" spans="1:10" ht="15" x14ac:dyDescent="0.25">
      <c r="A7" s="23"/>
      <c r="B7" s="23"/>
      <c r="C7" s="23"/>
      <c r="D7" s="23"/>
      <c r="E7" s="23"/>
      <c r="F7" s="23"/>
      <c r="G7" s="23"/>
      <c r="H7" s="23"/>
      <c r="I7" s="23"/>
      <c r="J7" s="23"/>
    </row>
    <row r="8" spans="1:10" ht="15" x14ac:dyDescent="0.25">
      <c r="A8" s="27" t="s">
        <v>46</v>
      </c>
      <c r="B8" s="23"/>
      <c r="C8" s="23"/>
      <c r="D8" s="23"/>
      <c r="E8" s="23"/>
      <c r="F8" s="23"/>
      <c r="G8" s="23"/>
      <c r="H8" s="23"/>
      <c r="I8" s="23"/>
      <c r="J8" s="23"/>
    </row>
    <row r="9" spans="1:10" ht="15" customHeight="1" x14ac:dyDescent="0.25">
      <c r="A9" s="67" t="s">
        <v>69</v>
      </c>
      <c r="B9" s="67"/>
      <c r="C9" s="67"/>
      <c r="D9" s="67"/>
      <c r="E9" s="67"/>
      <c r="F9" s="67"/>
      <c r="G9" s="67"/>
      <c r="H9" s="67"/>
      <c r="I9" s="32"/>
      <c r="J9" s="32"/>
    </row>
    <row r="10" spans="1:10" ht="15" customHeight="1" x14ac:dyDescent="0.25">
      <c r="A10" s="67"/>
      <c r="B10" s="67"/>
      <c r="C10" s="67"/>
      <c r="D10" s="67"/>
      <c r="E10" s="67"/>
      <c r="F10" s="67"/>
      <c r="G10" s="67"/>
      <c r="H10" s="67"/>
      <c r="I10" s="32"/>
      <c r="J10" s="32"/>
    </row>
    <row r="11" spans="1:10" ht="15" customHeight="1" x14ac:dyDescent="0.25">
      <c r="A11" s="67"/>
      <c r="B11" s="67"/>
      <c r="C11" s="67"/>
      <c r="D11" s="67"/>
      <c r="E11" s="67"/>
      <c r="F11" s="67"/>
      <c r="G11" s="67"/>
      <c r="H11" s="67"/>
      <c r="I11" s="32"/>
      <c r="J11" s="32"/>
    </row>
    <row r="12" spans="1:10" ht="15" x14ac:dyDescent="0.25">
      <c r="A12" s="23"/>
      <c r="B12" s="23"/>
      <c r="C12" s="23"/>
      <c r="D12" s="23"/>
      <c r="E12" s="23"/>
      <c r="F12" s="23"/>
      <c r="G12" s="23"/>
      <c r="H12" s="23"/>
      <c r="I12" s="23"/>
      <c r="J12" s="23"/>
    </row>
    <row r="13" spans="1:10" ht="15" x14ac:dyDescent="0.25">
      <c r="A13" s="27" t="s">
        <v>54</v>
      </c>
      <c r="C13" s="23"/>
      <c r="D13" s="23"/>
      <c r="E13" s="23"/>
      <c r="F13" s="23"/>
      <c r="G13" s="23"/>
      <c r="H13" s="23"/>
      <c r="I13" s="23"/>
      <c r="J13" s="23"/>
    </row>
    <row r="14" spans="1:10" ht="15" x14ac:dyDescent="0.25">
      <c r="A14" s="23" t="s">
        <v>19</v>
      </c>
      <c r="B14" s="69" t="s">
        <v>86</v>
      </c>
      <c r="C14" s="69"/>
      <c r="D14" s="69"/>
      <c r="E14" s="69"/>
      <c r="F14" s="69"/>
      <c r="G14" s="69"/>
      <c r="H14" s="23"/>
      <c r="I14" s="23"/>
      <c r="J14" s="23"/>
    </row>
    <row r="15" spans="1:10" ht="15" x14ac:dyDescent="0.25">
      <c r="A15" s="23" t="s">
        <v>17</v>
      </c>
      <c r="B15" s="64" t="s">
        <v>87</v>
      </c>
      <c r="C15" s="64"/>
      <c r="D15" s="64"/>
      <c r="E15" s="64"/>
      <c r="F15" s="64"/>
      <c r="G15" s="64"/>
      <c r="H15" s="23"/>
      <c r="I15" s="23"/>
      <c r="J15" s="23"/>
    </row>
    <row r="16" spans="1:10" ht="15" x14ac:dyDescent="0.25">
      <c r="A16" s="23" t="s">
        <v>48</v>
      </c>
      <c r="B16" s="64">
        <v>12300045600</v>
      </c>
      <c r="C16" s="64"/>
      <c r="D16" s="64"/>
      <c r="E16" s="64"/>
      <c r="F16" s="64"/>
      <c r="G16" s="64"/>
      <c r="H16" s="23"/>
      <c r="I16" s="23"/>
      <c r="J16" s="23"/>
    </row>
    <row r="17" spans="1:10" ht="15" x14ac:dyDescent="0.25">
      <c r="A17" s="23"/>
      <c r="B17" s="23"/>
      <c r="C17" s="23"/>
      <c r="D17" s="23"/>
      <c r="E17" s="23"/>
      <c r="F17" s="23"/>
      <c r="G17" s="23"/>
      <c r="H17" s="23"/>
      <c r="I17" s="23"/>
      <c r="J17" s="23"/>
    </row>
    <row r="18" spans="1:10" ht="15" x14ac:dyDescent="0.25">
      <c r="A18" s="27" t="s">
        <v>55</v>
      </c>
      <c r="B18" s="31"/>
      <c r="C18" s="23"/>
      <c r="D18" s="23"/>
      <c r="E18" s="23"/>
      <c r="F18" s="23"/>
      <c r="G18" s="23"/>
      <c r="H18" s="23"/>
      <c r="I18" s="23"/>
      <c r="J18" s="23"/>
    </row>
    <row r="19" spans="1:10" ht="15" x14ac:dyDescent="0.25">
      <c r="A19" s="23" t="s">
        <v>50</v>
      </c>
      <c r="B19" s="69" t="s">
        <v>88</v>
      </c>
      <c r="C19" s="69"/>
      <c r="D19" s="69"/>
      <c r="E19" s="69"/>
      <c r="F19" s="69"/>
      <c r="G19" s="69"/>
      <c r="H19" s="23"/>
      <c r="I19" s="23"/>
      <c r="J19" s="23"/>
    </row>
    <row r="20" spans="1:10" ht="15" x14ac:dyDescent="0.25">
      <c r="A20" s="23" t="s">
        <v>51</v>
      </c>
      <c r="B20" s="64" t="s">
        <v>89</v>
      </c>
      <c r="C20" s="64"/>
      <c r="D20" s="64"/>
      <c r="E20" s="64"/>
      <c r="F20" s="64"/>
      <c r="G20" s="64"/>
      <c r="H20" s="23"/>
      <c r="I20" s="23"/>
      <c r="J20" s="23"/>
    </row>
    <row r="21" spans="1:10" ht="15" x14ac:dyDescent="0.25">
      <c r="A21" s="23" t="s">
        <v>62</v>
      </c>
      <c r="B21" s="64" t="s">
        <v>90</v>
      </c>
      <c r="C21" s="64"/>
      <c r="D21" s="64"/>
      <c r="E21" s="64"/>
      <c r="F21" s="64"/>
      <c r="G21" s="64"/>
      <c r="H21" s="23"/>
      <c r="I21" s="23"/>
      <c r="J21" s="23"/>
    </row>
    <row r="22" spans="1:10" ht="15" x14ac:dyDescent="0.25">
      <c r="A22" s="23" t="s">
        <v>52</v>
      </c>
      <c r="B22" s="64" t="s">
        <v>91</v>
      </c>
      <c r="C22" s="64"/>
      <c r="D22" s="64"/>
      <c r="E22" s="64"/>
      <c r="F22" s="64"/>
      <c r="G22" s="64"/>
      <c r="H22" s="23"/>
      <c r="I22" s="23"/>
      <c r="J22" s="23"/>
    </row>
    <row r="23" spans="1:10" ht="15" x14ac:dyDescent="0.25">
      <c r="A23" s="23" t="s">
        <v>53</v>
      </c>
      <c r="B23" s="64" t="s">
        <v>92</v>
      </c>
      <c r="C23" s="64"/>
      <c r="D23" s="64"/>
      <c r="E23" s="64"/>
      <c r="F23" s="64"/>
      <c r="G23" s="64"/>
      <c r="H23" s="23"/>
      <c r="I23" s="23"/>
      <c r="J23" s="23"/>
    </row>
    <row r="24" spans="1:10" ht="15" x14ac:dyDescent="0.25">
      <c r="A24" s="23"/>
      <c r="B24" s="31"/>
      <c r="C24" s="23"/>
      <c r="D24" s="23"/>
      <c r="E24" s="23"/>
      <c r="F24" s="23"/>
      <c r="G24" s="23"/>
      <c r="H24" s="23"/>
      <c r="I24" s="23"/>
      <c r="J24" s="23"/>
    </row>
    <row r="25" spans="1:10" ht="15" x14ac:dyDescent="0.25">
      <c r="A25" s="27" t="s">
        <v>56</v>
      </c>
      <c r="B25" s="31"/>
      <c r="C25" s="23"/>
      <c r="D25" s="23"/>
      <c r="E25" s="23"/>
      <c r="F25" s="23"/>
      <c r="G25" s="23"/>
      <c r="H25" s="23"/>
      <c r="I25" s="23"/>
      <c r="J25" s="23"/>
    </row>
    <row r="26" spans="1:10" ht="15" x14ac:dyDescent="0.25">
      <c r="A26" s="23" t="s">
        <v>15</v>
      </c>
      <c r="B26" s="69" t="s">
        <v>93</v>
      </c>
      <c r="C26" s="69"/>
      <c r="D26" s="69"/>
      <c r="E26" s="69"/>
      <c r="F26" s="69"/>
      <c r="G26" s="69"/>
      <c r="H26" s="23"/>
      <c r="I26" s="23"/>
      <c r="J26" s="23"/>
    </row>
    <row r="27" spans="1:10" ht="15" x14ac:dyDescent="0.25">
      <c r="A27" s="23" t="s">
        <v>49</v>
      </c>
      <c r="B27" s="64" t="s">
        <v>94</v>
      </c>
      <c r="C27" s="64"/>
      <c r="D27" s="64"/>
      <c r="E27" s="64"/>
      <c r="F27" s="64"/>
      <c r="G27" s="64"/>
      <c r="H27" s="23"/>
      <c r="I27" s="23"/>
      <c r="J27" s="23"/>
    </row>
    <row r="28" spans="1:10" ht="15" x14ac:dyDescent="0.25">
      <c r="A28" s="23"/>
      <c r="B28" s="23"/>
      <c r="C28" s="23"/>
      <c r="D28" s="23"/>
      <c r="E28" s="23"/>
      <c r="F28" s="23"/>
      <c r="G28" s="23"/>
      <c r="H28" s="23"/>
      <c r="I28" s="23"/>
      <c r="J28" s="23"/>
    </row>
    <row r="29" spans="1:10" ht="15" x14ac:dyDescent="0.25">
      <c r="A29" s="27" t="s">
        <v>70</v>
      </c>
      <c r="B29" s="31"/>
      <c r="C29" s="31"/>
      <c r="D29" s="31"/>
      <c r="E29" s="31"/>
      <c r="F29" s="31"/>
      <c r="G29" s="31"/>
      <c r="H29" s="23"/>
      <c r="I29" s="23"/>
      <c r="J29" s="23"/>
    </row>
    <row r="30" spans="1:10" ht="15" x14ac:dyDescent="0.25">
      <c r="A30" s="23" t="s">
        <v>71</v>
      </c>
      <c r="B30" s="69" t="s">
        <v>95</v>
      </c>
      <c r="C30" s="69"/>
      <c r="D30" s="69"/>
      <c r="E30" s="69"/>
      <c r="F30" s="69"/>
      <c r="G30" s="69"/>
      <c r="H30" s="23"/>
      <c r="I30" s="23"/>
      <c r="J30" s="23"/>
    </row>
    <row r="31" spans="1:10" ht="15" x14ac:dyDescent="0.25">
      <c r="A31" s="23" t="s">
        <v>72</v>
      </c>
      <c r="B31" s="64" t="s">
        <v>96</v>
      </c>
      <c r="C31" s="64"/>
      <c r="D31" s="64"/>
      <c r="E31" s="64"/>
      <c r="F31" s="64"/>
      <c r="G31" s="64"/>
      <c r="H31" s="23"/>
      <c r="I31" s="23"/>
      <c r="J31" s="23"/>
    </row>
    <row r="32" spans="1:10" ht="15" x14ac:dyDescent="0.25">
      <c r="A32" s="23" t="s">
        <v>49</v>
      </c>
      <c r="B32" s="64" t="s">
        <v>94</v>
      </c>
      <c r="C32" s="64"/>
      <c r="D32" s="64"/>
      <c r="E32" s="64"/>
      <c r="F32" s="64"/>
      <c r="G32" s="64"/>
      <c r="H32" s="23"/>
      <c r="I32" s="23"/>
      <c r="J32" s="23"/>
    </row>
    <row r="33" spans="1:10" ht="15" x14ac:dyDescent="0.25">
      <c r="A33" s="23" t="s">
        <v>73</v>
      </c>
      <c r="B33" s="64" t="s">
        <v>97</v>
      </c>
      <c r="C33" s="64"/>
      <c r="D33" s="64"/>
      <c r="E33" s="64"/>
      <c r="F33" s="64"/>
      <c r="G33" s="64"/>
      <c r="H33" s="23"/>
      <c r="I33" s="23"/>
      <c r="J33" s="23"/>
    </row>
    <row r="34" spans="1:10" ht="15" x14ac:dyDescent="0.25">
      <c r="A34" s="23"/>
      <c r="B34" s="23"/>
      <c r="C34" s="23"/>
      <c r="D34" s="23"/>
      <c r="E34" s="23"/>
      <c r="F34" s="23"/>
      <c r="G34" s="23"/>
      <c r="H34" s="23"/>
      <c r="I34" s="23"/>
      <c r="J34" s="23"/>
    </row>
    <row r="35" spans="1:10" ht="15" x14ac:dyDescent="0.25">
      <c r="A35" s="27" t="s">
        <v>57</v>
      </c>
      <c r="B35" s="68">
        <v>44743</v>
      </c>
      <c r="C35" s="68"/>
      <c r="D35" s="68"/>
      <c r="E35" s="68"/>
      <c r="F35" s="68"/>
      <c r="G35" s="68"/>
      <c r="H35" s="23"/>
      <c r="I35" s="23"/>
      <c r="J35" s="23"/>
    </row>
    <row r="36" spans="1:10" ht="15" x14ac:dyDescent="0.25">
      <c r="A36" s="23"/>
      <c r="B36" s="23"/>
      <c r="C36" s="23"/>
      <c r="D36" s="23"/>
      <c r="E36" s="23"/>
      <c r="F36" s="23"/>
      <c r="G36" s="23"/>
      <c r="H36" s="23"/>
      <c r="I36" s="23"/>
      <c r="J36" s="23"/>
    </row>
    <row r="37" spans="1:10" ht="15" x14ac:dyDescent="0.25">
      <c r="A37" s="23"/>
      <c r="B37" s="23"/>
      <c r="C37" s="23"/>
      <c r="D37" s="23"/>
      <c r="E37" s="23"/>
      <c r="F37" s="23"/>
      <c r="G37" s="23"/>
      <c r="H37" s="23"/>
      <c r="I37" s="23"/>
      <c r="J37" s="23"/>
    </row>
    <row r="38" spans="1:10" ht="15" x14ac:dyDescent="0.25">
      <c r="A38" s="23"/>
      <c r="B38" s="23"/>
      <c r="C38" s="23"/>
      <c r="D38" s="23"/>
      <c r="E38" s="23"/>
      <c r="F38" s="23"/>
      <c r="G38" s="23"/>
      <c r="H38" s="23"/>
      <c r="I38" s="23"/>
      <c r="J38" s="23"/>
    </row>
    <row r="39" spans="1:10" ht="15" x14ac:dyDescent="0.25">
      <c r="A39" s="23"/>
      <c r="B39" s="23"/>
      <c r="C39" s="23"/>
      <c r="D39" s="23"/>
      <c r="E39" s="23"/>
      <c r="F39" s="23"/>
      <c r="G39" s="23"/>
      <c r="H39" s="23"/>
      <c r="I39" s="23"/>
      <c r="J39" s="23"/>
    </row>
    <row r="40" spans="1:10" ht="15" x14ac:dyDescent="0.25">
      <c r="A40" s="23"/>
      <c r="B40" s="23"/>
      <c r="C40" s="23"/>
      <c r="D40" s="23"/>
      <c r="E40" s="23"/>
      <c r="F40" s="23"/>
      <c r="G40" s="23"/>
      <c r="H40" s="23"/>
      <c r="I40" s="23"/>
      <c r="J40" s="23"/>
    </row>
    <row r="41" spans="1:10" ht="15" x14ac:dyDescent="0.25">
      <c r="A41" s="23"/>
      <c r="B41" s="23"/>
      <c r="C41" s="23"/>
      <c r="D41" s="23"/>
      <c r="E41" s="23"/>
      <c r="F41" s="23"/>
      <c r="G41" s="23"/>
      <c r="H41" s="23"/>
      <c r="I41" s="23"/>
      <c r="J41" s="23"/>
    </row>
    <row r="42" spans="1:10" ht="15" x14ac:dyDescent="0.25">
      <c r="A42" s="23"/>
      <c r="B42" s="23"/>
      <c r="C42" s="23"/>
      <c r="D42" s="23"/>
      <c r="E42" s="23"/>
      <c r="F42" s="23"/>
      <c r="G42" s="23"/>
      <c r="H42" s="23"/>
      <c r="I42" s="23"/>
      <c r="J42" s="23"/>
    </row>
    <row r="43" spans="1:10" ht="15" x14ac:dyDescent="0.25">
      <c r="A43" s="23"/>
      <c r="B43" s="23"/>
      <c r="C43" s="23"/>
      <c r="D43" s="23"/>
      <c r="E43" s="23"/>
      <c r="F43" s="23"/>
      <c r="G43" s="23"/>
      <c r="H43" s="23"/>
      <c r="I43" s="23"/>
      <c r="J43" s="23"/>
    </row>
    <row r="44" spans="1:10" ht="15" x14ac:dyDescent="0.25">
      <c r="A44" s="23"/>
      <c r="B44" s="23"/>
      <c r="C44" s="23"/>
      <c r="D44" s="23"/>
      <c r="E44" s="23"/>
      <c r="F44" s="23"/>
      <c r="G44" s="23"/>
      <c r="H44" s="23"/>
      <c r="I44" s="23"/>
      <c r="J44" s="23"/>
    </row>
    <row r="45" spans="1:10" ht="15" x14ac:dyDescent="0.25">
      <c r="A45" s="23"/>
      <c r="B45" s="23"/>
      <c r="C45" s="23"/>
      <c r="D45" s="23"/>
      <c r="E45" s="23"/>
      <c r="F45" s="23"/>
      <c r="G45" s="23"/>
      <c r="H45" s="23"/>
      <c r="I45" s="23"/>
      <c r="J45" s="23"/>
    </row>
    <row r="46" spans="1:10" ht="15" x14ac:dyDescent="0.25">
      <c r="A46" s="23"/>
      <c r="B46" s="23"/>
      <c r="C46" s="23"/>
      <c r="D46" s="23"/>
      <c r="E46" s="23"/>
      <c r="F46" s="23"/>
      <c r="G46" s="23"/>
      <c r="H46" s="23"/>
      <c r="I46" s="23"/>
      <c r="J46" s="23"/>
    </row>
    <row r="47" spans="1:10" ht="15" x14ac:dyDescent="0.25">
      <c r="A47" s="23"/>
      <c r="B47" s="23"/>
      <c r="C47" s="23"/>
      <c r="D47" s="23"/>
      <c r="E47" s="23"/>
      <c r="F47" s="23"/>
      <c r="G47" s="23"/>
      <c r="H47" s="23"/>
      <c r="I47" s="23"/>
      <c r="J47" s="23"/>
    </row>
    <row r="48" spans="1:10" ht="15" x14ac:dyDescent="0.25">
      <c r="A48" s="23"/>
      <c r="B48" s="23"/>
      <c r="C48" s="23"/>
      <c r="D48" s="23"/>
      <c r="E48" s="23"/>
      <c r="F48" s="23"/>
      <c r="G48" s="23"/>
      <c r="H48" s="23"/>
      <c r="I48" s="23"/>
      <c r="J48" s="23"/>
    </row>
    <row r="49" spans="1:10" ht="15" x14ac:dyDescent="0.25">
      <c r="A49" s="23"/>
      <c r="B49" s="23"/>
      <c r="C49" s="23"/>
      <c r="D49" s="23"/>
      <c r="E49" s="23"/>
      <c r="F49" s="23"/>
      <c r="G49" s="23"/>
      <c r="H49" s="23"/>
      <c r="I49" s="23"/>
      <c r="J49" s="23"/>
    </row>
    <row r="50" spans="1:10" ht="15" x14ac:dyDescent="0.25">
      <c r="A50" s="23"/>
      <c r="B50" s="23"/>
      <c r="C50" s="23"/>
      <c r="D50" s="23"/>
      <c r="E50" s="23"/>
      <c r="F50" s="23"/>
      <c r="G50" s="23"/>
      <c r="H50" s="23"/>
      <c r="I50" s="23"/>
      <c r="J50" s="23"/>
    </row>
    <row r="51" spans="1:10" ht="15" x14ac:dyDescent="0.25">
      <c r="A51" s="23"/>
      <c r="B51" s="23"/>
      <c r="C51" s="23"/>
      <c r="D51" s="23"/>
      <c r="E51" s="23"/>
      <c r="F51" s="23"/>
      <c r="G51" s="23"/>
      <c r="H51" s="23"/>
      <c r="I51" s="23"/>
      <c r="J51" s="23"/>
    </row>
    <row r="52" spans="1:10" ht="15" x14ac:dyDescent="0.25">
      <c r="A52" s="23"/>
      <c r="B52" s="23"/>
      <c r="C52" s="23"/>
      <c r="D52" s="23"/>
      <c r="E52" s="23"/>
      <c r="F52" s="23"/>
      <c r="G52" s="23"/>
      <c r="H52" s="23"/>
      <c r="I52" s="23"/>
      <c r="J52" s="23"/>
    </row>
    <row r="53" spans="1:10" ht="15" x14ac:dyDescent="0.25">
      <c r="A53" s="23"/>
      <c r="B53" s="23"/>
      <c r="C53" s="23"/>
      <c r="D53" s="23"/>
      <c r="E53" s="23"/>
      <c r="F53" s="23"/>
      <c r="G53" s="23"/>
      <c r="H53" s="23"/>
      <c r="I53" s="23"/>
      <c r="J53" s="23"/>
    </row>
    <row r="54" spans="1:10" ht="15" x14ac:dyDescent="0.25">
      <c r="A54" s="23"/>
      <c r="B54" s="23"/>
      <c r="C54" s="23"/>
      <c r="D54" s="23"/>
      <c r="E54" s="23"/>
      <c r="F54" s="23"/>
      <c r="G54" s="23"/>
      <c r="H54" s="23"/>
      <c r="I54" s="23"/>
      <c r="J54" s="23"/>
    </row>
    <row r="55" spans="1:10" ht="15" x14ac:dyDescent="0.25">
      <c r="A55" s="23"/>
      <c r="B55" s="23"/>
      <c r="C55" s="23"/>
      <c r="D55" s="23"/>
      <c r="E55" s="23"/>
      <c r="F55" s="23"/>
      <c r="G55" s="23"/>
      <c r="H55" s="23"/>
      <c r="I55" s="23"/>
      <c r="J55" s="23"/>
    </row>
    <row r="56" spans="1:10" ht="15" x14ac:dyDescent="0.25">
      <c r="A56" s="23"/>
      <c r="B56" s="23"/>
      <c r="C56" s="23"/>
      <c r="D56" s="23"/>
      <c r="E56" s="23"/>
      <c r="F56" s="23"/>
      <c r="G56" s="23"/>
      <c r="H56" s="23"/>
      <c r="I56" s="23"/>
      <c r="J56" s="23"/>
    </row>
  </sheetData>
  <sheetProtection algorithmName="SHA-512" hashValue="jtzoRj5z1ejwULwUzZ5/KlM2xRgnm4ZJMXivP2Q8yryn6wDVGxz7oQSZTvYU2ib2ZgdFeiM8B/DZikU2L4BjQg==" saltValue="/4SmcrrvcPZXs50TCyZKqA==" spinCount="100000" sheet="1" objects="1" scenarios="1"/>
  <mergeCells count="18">
    <mergeCell ref="B33:G33"/>
    <mergeCell ref="B35:G35"/>
    <mergeCell ref="B14:G14"/>
    <mergeCell ref="B15:G15"/>
    <mergeCell ref="B16:G16"/>
    <mergeCell ref="B19:G19"/>
    <mergeCell ref="B20:G20"/>
    <mergeCell ref="B21:G21"/>
    <mergeCell ref="B22:G22"/>
    <mergeCell ref="B23:G23"/>
    <mergeCell ref="B26:G26"/>
    <mergeCell ref="B27:G27"/>
    <mergeCell ref="B30:G30"/>
    <mergeCell ref="B31:G31"/>
    <mergeCell ref="B32:G32"/>
    <mergeCell ref="A5:H6"/>
    <mergeCell ref="A2:H4"/>
    <mergeCell ref="A9:H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6"/>
  <sheetViews>
    <sheetView tabSelected="1" zoomScaleNormal="100" workbookViewId="0">
      <selection activeCell="A21" sqref="A21"/>
    </sheetView>
  </sheetViews>
  <sheetFormatPr defaultRowHeight="15" x14ac:dyDescent="0.25"/>
  <cols>
    <col min="1" max="5" width="9.140625" style="2"/>
    <col min="6" max="6" width="4.140625" style="2" customWidth="1"/>
    <col min="7" max="7" width="11.28515625" style="2" customWidth="1"/>
    <col min="8" max="8" width="13.7109375" style="2" customWidth="1"/>
    <col min="9" max="16384" width="9.140625" style="2"/>
  </cols>
  <sheetData>
    <row r="1" spans="1:10" x14ac:dyDescent="0.25">
      <c r="H1" s="72" t="s">
        <v>4</v>
      </c>
      <c r="I1" s="72"/>
      <c r="J1" s="18">
        <v>44743</v>
      </c>
    </row>
    <row r="2" spans="1:10" ht="15" customHeight="1" x14ac:dyDescent="0.25">
      <c r="A2" s="66" t="s">
        <v>33</v>
      </c>
      <c r="B2" s="66"/>
      <c r="C2" s="66"/>
      <c r="D2" s="66"/>
      <c r="E2" s="66"/>
      <c r="F2" s="66"/>
      <c r="G2" s="66"/>
      <c r="H2" s="66"/>
      <c r="I2" s="66"/>
      <c r="J2" s="66"/>
    </row>
    <row r="3" spans="1:10" ht="15" customHeight="1" x14ac:dyDescent="0.25">
      <c r="A3" s="66"/>
      <c r="B3" s="66"/>
      <c r="C3" s="66"/>
      <c r="D3" s="66"/>
      <c r="E3" s="66"/>
      <c r="F3" s="66"/>
      <c r="G3" s="66"/>
      <c r="H3" s="66"/>
      <c r="I3" s="66"/>
      <c r="J3" s="66"/>
    </row>
    <row r="4" spans="1:10" ht="15" customHeight="1" x14ac:dyDescent="0.25">
      <c r="A4" s="66"/>
      <c r="B4" s="66"/>
      <c r="C4" s="66"/>
      <c r="D4" s="66"/>
      <c r="E4" s="66"/>
      <c r="F4" s="66"/>
      <c r="G4" s="66"/>
      <c r="H4" s="66"/>
      <c r="I4" s="66"/>
      <c r="J4" s="66"/>
    </row>
    <row r="5" spans="1:10" ht="15" customHeight="1" x14ac:dyDescent="0.25">
      <c r="A5" s="65" t="s">
        <v>3</v>
      </c>
      <c r="B5" s="65"/>
      <c r="C5" s="65"/>
      <c r="D5" s="65"/>
      <c r="E5" s="65"/>
      <c r="F5" s="65"/>
      <c r="G5" s="65"/>
      <c r="H5" s="65"/>
      <c r="I5" s="65"/>
      <c r="J5" s="65"/>
    </row>
    <row r="6" spans="1:10" ht="15" customHeight="1" x14ac:dyDescent="0.25">
      <c r="A6" s="65"/>
      <c r="B6" s="65"/>
      <c r="C6" s="65"/>
      <c r="D6" s="65"/>
      <c r="E6" s="65"/>
      <c r="F6" s="65"/>
      <c r="G6" s="65"/>
      <c r="H6" s="65"/>
      <c r="I6" s="65"/>
      <c r="J6" s="65"/>
    </row>
    <row r="8" spans="1:10" x14ac:dyDescent="0.25">
      <c r="A8" s="2" t="s">
        <v>19</v>
      </c>
      <c r="C8" s="78" t="str">
        <f>Coversheet!B14</f>
        <v>Example Development</v>
      </c>
      <c r="D8" s="79"/>
      <c r="E8" s="79"/>
      <c r="F8" s="79"/>
      <c r="G8" s="73" t="s">
        <v>18</v>
      </c>
      <c r="H8" s="73"/>
      <c r="I8" s="79" t="str">
        <f>Coversheet!B19</f>
        <v>SWSF 2022000000</v>
      </c>
      <c r="J8" s="79"/>
    </row>
    <row r="9" spans="1:10" x14ac:dyDescent="0.25">
      <c r="A9" s="2" t="s">
        <v>17</v>
      </c>
      <c r="C9" s="76" t="str">
        <f>Coversheet!B15</f>
        <v>123 Development Way</v>
      </c>
      <c r="D9" s="77"/>
      <c r="E9" s="77"/>
      <c r="F9" s="77"/>
      <c r="G9" s="73" t="s">
        <v>16</v>
      </c>
      <c r="H9" s="73"/>
      <c r="I9" s="77">
        <f>Coversheet!B16</f>
        <v>12300045600</v>
      </c>
      <c r="J9" s="77"/>
    </row>
    <row r="10" spans="1:10" x14ac:dyDescent="0.25">
      <c r="A10" s="2" t="s">
        <v>15</v>
      </c>
      <c r="C10" s="78" t="str">
        <f>Coversheet!B26</f>
        <v>Enigneering Firm</v>
      </c>
      <c r="D10" s="79"/>
      <c r="E10" s="79"/>
      <c r="F10" s="79"/>
      <c r="G10" s="73" t="s">
        <v>14</v>
      </c>
      <c r="H10" s="73"/>
      <c r="I10" s="77" t="str">
        <f>Coversheet!B27</f>
        <v>(555) 555-5555</v>
      </c>
      <c r="J10" s="77"/>
    </row>
    <row r="11" spans="1:10" x14ac:dyDescent="0.25">
      <c r="C11" s="72"/>
      <c r="D11" s="72"/>
      <c r="E11" s="72"/>
      <c r="G11" s="73" t="s">
        <v>13</v>
      </c>
      <c r="H11" s="73"/>
      <c r="I11" s="74">
        <f>Coversheet!B35</f>
        <v>44743</v>
      </c>
      <c r="J11" s="75"/>
    </row>
    <row r="12" spans="1:10" x14ac:dyDescent="0.25">
      <c r="C12" s="33"/>
      <c r="D12" s="33"/>
      <c r="E12" s="33"/>
      <c r="G12" s="34"/>
      <c r="H12" s="34"/>
      <c r="I12" s="5"/>
      <c r="J12" s="5"/>
    </row>
    <row r="13" spans="1:10" x14ac:dyDescent="0.25">
      <c r="A13" s="2" t="s">
        <v>11</v>
      </c>
      <c r="H13" s="1" t="b">
        <v>0</v>
      </c>
    </row>
    <row r="15" spans="1:10" x14ac:dyDescent="0.25">
      <c r="A15" s="8" t="s">
        <v>27</v>
      </c>
      <c r="B15" s="9"/>
      <c r="C15" s="9"/>
      <c r="D15" s="9"/>
      <c r="E15" s="9"/>
      <c r="F15" s="9"/>
      <c r="G15" s="9"/>
      <c r="H15" s="9"/>
      <c r="I15" s="9"/>
      <c r="J15" s="10">
        <v>450</v>
      </c>
    </row>
    <row r="17" spans="1:10" x14ac:dyDescent="0.25">
      <c r="A17" s="70" t="s">
        <v>8</v>
      </c>
      <c r="B17" s="71"/>
      <c r="C17" s="71"/>
      <c r="D17" s="9"/>
      <c r="E17" s="9"/>
      <c r="F17" s="9"/>
      <c r="G17" s="9"/>
      <c r="H17" s="9"/>
      <c r="I17" s="9"/>
      <c r="J17" s="10">
        <f>IF(H13,J15*2,0)</f>
        <v>0</v>
      </c>
    </row>
    <row r="18" spans="1:10" x14ac:dyDescent="0.25">
      <c r="A18" s="15" t="s">
        <v>7</v>
      </c>
      <c r="J18" s="16"/>
    </row>
    <row r="19" spans="1:10" x14ac:dyDescent="0.25">
      <c r="A19" s="15"/>
      <c r="J19" s="16"/>
    </row>
    <row r="20" spans="1:10" ht="15" customHeight="1" x14ac:dyDescent="0.25">
      <c r="A20" s="8" t="s">
        <v>80</v>
      </c>
      <c r="B20" s="9"/>
      <c r="C20" s="9"/>
      <c r="D20" s="9"/>
      <c r="E20" s="9"/>
      <c r="F20" s="9"/>
      <c r="G20" s="9"/>
      <c r="H20" s="9"/>
      <c r="I20" s="9"/>
      <c r="J20" s="10">
        <f>(J15+J17)*1.1</f>
        <v>495.00000000000006</v>
      </c>
    </row>
    <row r="21" spans="1:10" ht="15" customHeight="1" x14ac:dyDescent="0.25">
      <c r="A21" s="62" t="s">
        <v>81</v>
      </c>
      <c r="B21" s="16"/>
      <c r="C21" s="16"/>
      <c r="D21" s="16"/>
      <c r="E21" s="16"/>
      <c r="F21" s="16"/>
      <c r="G21" s="16"/>
      <c r="H21" s="16"/>
      <c r="I21" s="16"/>
      <c r="J21" s="61"/>
    </row>
    <row r="22" spans="1:10" ht="15" customHeight="1" x14ac:dyDescent="0.25">
      <c r="J22" s="35"/>
    </row>
    <row r="23" spans="1:10" ht="21" x14ac:dyDescent="0.25">
      <c r="A23" s="20" t="s">
        <v>6</v>
      </c>
      <c r="B23" s="35"/>
      <c r="C23" s="35"/>
      <c r="D23" s="35"/>
      <c r="E23" s="35"/>
      <c r="F23" s="35"/>
      <c r="G23" s="35"/>
      <c r="H23" s="35"/>
      <c r="I23" s="35"/>
      <c r="J23" s="35"/>
    </row>
    <row r="24" spans="1:10" ht="21" x14ac:dyDescent="0.25">
      <c r="A24" s="35"/>
      <c r="B24" s="35"/>
      <c r="C24" s="35"/>
      <c r="D24" s="35"/>
      <c r="E24" s="35"/>
      <c r="F24" s="35"/>
      <c r="G24" s="35"/>
      <c r="H24" s="35"/>
      <c r="I24" s="35"/>
    </row>
    <row r="25" spans="1:10" ht="21" x14ac:dyDescent="0.25">
      <c r="A25" s="35"/>
      <c r="B25" s="35"/>
      <c r="C25" s="35"/>
      <c r="D25" s="35"/>
      <c r="E25" s="35"/>
      <c r="F25" s="35"/>
      <c r="G25" s="35"/>
      <c r="H25" s="35"/>
      <c r="I25" s="35"/>
    </row>
    <row r="26" spans="1:10" x14ac:dyDescent="0.25">
      <c r="A26" s="2" t="s">
        <v>5</v>
      </c>
      <c r="C26" s="17"/>
      <c r="D26" s="17"/>
      <c r="E26" s="17"/>
      <c r="F26" s="17"/>
      <c r="G26" s="17"/>
      <c r="H26" s="17"/>
      <c r="I26" s="17"/>
    </row>
  </sheetData>
  <sheetProtection algorithmName="SHA-512" hashValue="bFnfPvtWABInso9cz0e8qOLBJ7hjE9dJLPWAcby6lKzQjRwLfmpCL9+/p4uzi/ZgUumur9AgMwts5SlkqvK+5w==" saltValue="i1yZN4skAx3IFENYgOj02A==" spinCount="100000" sheet="1" objects="1" scenarios="1"/>
  <mergeCells count="16">
    <mergeCell ref="H1:I1"/>
    <mergeCell ref="A2:J4"/>
    <mergeCell ref="A5:J6"/>
    <mergeCell ref="C8:F8"/>
    <mergeCell ref="G8:H8"/>
    <mergeCell ref="I8:J8"/>
    <mergeCell ref="A17:C17"/>
    <mergeCell ref="C11:E11"/>
    <mergeCell ref="G11:H11"/>
    <mergeCell ref="I11:J11"/>
    <mergeCell ref="C9:F9"/>
    <mergeCell ref="G9:H9"/>
    <mergeCell ref="I9:J9"/>
    <mergeCell ref="C10:F10"/>
    <mergeCell ref="G10:H10"/>
    <mergeCell ref="I10:J10"/>
  </mergeCells>
  <pageMargins left="0.5" right="0.5"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from>
                    <xdr:col>7</xdr:col>
                    <xdr:colOff>361950</xdr:colOff>
                    <xdr:row>12</xdr:row>
                    <xdr:rowOff>0</xdr:rowOff>
                  </from>
                  <to>
                    <xdr:col>7</xdr:col>
                    <xdr:colOff>609600</xdr:colOff>
                    <xdr:row>13</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6"/>
  <sheetViews>
    <sheetView zoomScaleNormal="100" workbookViewId="0">
      <selection activeCell="A41" sqref="A41"/>
    </sheetView>
  </sheetViews>
  <sheetFormatPr defaultRowHeight="15" x14ac:dyDescent="0.25"/>
  <cols>
    <col min="1" max="1" width="9.140625" style="2"/>
    <col min="2" max="2" width="18.140625" style="2" customWidth="1"/>
    <col min="3" max="4" width="9.140625" style="2"/>
    <col min="5" max="5" width="4.140625" style="2" customWidth="1"/>
    <col min="6" max="6" width="10" style="2" customWidth="1"/>
    <col min="7" max="7" width="10.5703125" style="2" customWidth="1"/>
    <col min="8" max="8" width="11" style="2" customWidth="1"/>
    <col min="9" max="9" width="9.140625" style="2"/>
    <col min="10" max="12" width="9.5703125" style="2" bestFit="1" customWidth="1"/>
    <col min="13" max="13" width="12.85546875" style="2" customWidth="1"/>
    <col min="14" max="14" width="9.5703125" style="2" bestFit="1" customWidth="1"/>
    <col min="15" max="16384" width="9.140625" style="2"/>
  </cols>
  <sheetData>
    <row r="1" spans="1:9" x14ac:dyDescent="0.25">
      <c r="G1" s="72" t="s">
        <v>4</v>
      </c>
      <c r="H1" s="72"/>
      <c r="I1" s="3">
        <v>44378</v>
      </c>
    </row>
    <row r="2" spans="1:9" ht="15" customHeight="1" x14ac:dyDescent="0.25">
      <c r="A2" s="66" t="s">
        <v>32</v>
      </c>
      <c r="B2" s="66"/>
      <c r="C2" s="66"/>
      <c r="D2" s="66"/>
      <c r="E2" s="66"/>
      <c r="F2" s="66"/>
      <c r="G2" s="66"/>
      <c r="H2" s="66"/>
      <c r="I2" s="66"/>
    </row>
    <row r="3" spans="1:9" ht="15" customHeight="1" x14ac:dyDescent="0.25">
      <c r="A3" s="66"/>
      <c r="B3" s="66"/>
      <c r="C3" s="66"/>
      <c r="D3" s="66"/>
      <c r="E3" s="66"/>
      <c r="F3" s="66"/>
      <c r="G3" s="66"/>
      <c r="H3" s="66"/>
      <c r="I3" s="66"/>
    </row>
    <row r="4" spans="1:9" ht="15" customHeight="1" x14ac:dyDescent="0.25">
      <c r="A4" s="66"/>
      <c r="B4" s="66"/>
      <c r="C4" s="66"/>
      <c r="D4" s="66"/>
      <c r="E4" s="66"/>
      <c r="F4" s="66"/>
      <c r="G4" s="66"/>
      <c r="H4" s="66"/>
      <c r="I4" s="66"/>
    </row>
    <row r="5" spans="1:9" ht="15" customHeight="1" x14ac:dyDescent="0.25">
      <c r="A5" s="65" t="s">
        <v>3</v>
      </c>
      <c r="B5" s="65"/>
      <c r="C5" s="65"/>
      <c r="D5" s="65"/>
      <c r="E5" s="65"/>
      <c r="F5" s="65"/>
      <c r="G5" s="65"/>
      <c r="H5" s="65"/>
      <c r="I5" s="65"/>
    </row>
    <row r="6" spans="1:9" ht="15" customHeight="1" x14ac:dyDescent="0.25">
      <c r="A6" s="65"/>
      <c r="B6" s="65"/>
      <c r="C6" s="65"/>
      <c r="D6" s="65"/>
      <c r="E6" s="65"/>
      <c r="F6" s="65"/>
      <c r="G6" s="65"/>
      <c r="H6" s="65"/>
      <c r="I6" s="65"/>
    </row>
    <row r="8" spans="1:9" x14ac:dyDescent="0.25">
      <c r="A8" s="2" t="s">
        <v>19</v>
      </c>
      <c r="C8" s="95" t="str">
        <f>Coversheet!B14</f>
        <v>Example Development</v>
      </c>
      <c r="D8" s="79"/>
      <c r="E8" s="79"/>
      <c r="F8" s="73" t="s">
        <v>18</v>
      </c>
      <c r="G8" s="73"/>
      <c r="H8" s="79" t="str">
        <f>Coversheet!B20</f>
        <v>SWGR 2022000000</v>
      </c>
      <c r="I8" s="79"/>
    </row>
    <row r="9" spans="1:9" x14ac:dyDescent="0.25">
      <c r="A9" s="2" t="s">
        <v>17</v>
      </c>
      <c r="C9" s="77" t="str">
        <f>Coversheet!B15</f>
        <v>123 Development Way</v>
      </c>
      <c r="D9" s="77"/>
      <c r="E9" s="77"/>
      <c r="F9" s="73" t="s">
        <v>16</v>
      </c>
      <c r="G9" s="73"/>
      <c r="H9" s="77">
        <f>Coversheet!B16</f>
        <v>12300045600</v>
      </c>
      <c r="I9" s="77"/>
    </row>
    <row r="10" spans="1:9" x14ac:dyDescent="0.25">
      <c r="A10" s="2" t="s">
        <v>15</v>
      </c>
      <c r="C10" s="79" t="str">
        <f>Coversheet!B26</f>
        <v>Enigneering Firm</v>
      </c>
      <c r="D10" s="79"/>
      <c r="E10" s="79"/>
      <c r="F10" s="73" t="s">
        <v>14</v>
      </c>
      <c r="G10" s="73"/>
      <c r="H10" s="77" t="str">
        <f>Coversheet!B27</f>
        <v>(555) 555-5555</v>
      </c>
      <c r="I10" s="77"/>
    </row>
    <row r="11" spans="1:9" x14ac:dyDescent="0.25">
      <c r="A11" s="4"/>
      <c r="B11" s="4"/>
      <c r="C11" s="26"/>
      <c r="D11" s="26"/>
      <c r="E11" s="26"/>
      <c r="F11" s="73" t="s">
        <v>13</v>
      </c>
      <c r="G11" s="73"/>
      <c r="H11" s="75">
        <f>Coversheet!B35</f>
        <v>44743</v>
      </c>
      <c r="I11" s="75"/>
    </row>
    <row r="12" spans="1:9" x14ac:dyDescent="0.25">
      <c r="A12" s="4"/>
      <c r="B12" s="4"/>
      <c r="C12" s="57"/>
      <c r="D12" s="57"/>
      <c r="E12" s="57"/>
      <c r="F12" s="56"/>
      <c r="G12" s="56"/>
      <c r="H12" s="58"/>
      <c r="I12" s="58"/>
    </row>
    <row r="13" spans="1:9" x14ac:dyDescent="0.25">
      <c r="A13" s="53" t="s">
        <v>63</v>
      </c>
      <c r="C13" s="33"/>
      <c r="D13" s="33"/>
      <c r="F13" s="34"/>
      <c r="G13" s="85" t="s">
        <v>31</v>
      </c>
      <c r="H13" s="85"/>
      <c r="I13" s="5"/>
    </row>
    <row r="14" spans="1:9" x14ac:dyDescent="0.25">
      <c r="A14" s="2" t="s">
        <v>12</v>
      </c>
      <c r="G14" s="86">
        <v>0</v>
      </c>
      <c r="H14" s="86"/>
    </row>
    <row r="15" spans="1:9" x14ac:dyDescent="0.25">
      <c r="A15" s="2" t="s">
        <v>25</v>
      </c>
      <c r="G15" s="86">
        <v>0</v>
      </c>
      <c r="H15" s="86"/>
    </row>
    <row r="16" spans="1:9" x14ac:dyDescent="0.25">
      <c r="A16" s="60" t="s">
        <v>77</v>
      </c>
      <c r="G16" s="99">
        <v>1</v>
      </c>
      <c r="H16" s="99"/>
    </row>
    <row r="17" spans="1:14" x14ac:dyDescent="0.25">
      <c r="A17" s="2" t="s">
        <v>11</v>
      </c>
      <c r="G17" s="87" t="b">
        <v>0</v>
      </c>
      <c r="H17" s="87"/>
    </row>
    <row r="18" spans="1:14" x14ac:dyDescent="0.25">
      <c r="G18" s="7"/>
    </row>
    <row r="19" spans="1:14" x14ac:dyDescent="0.25">
      <c r="A19" s="2" t="s">
        <v>24</v>
      </c>
      <c r="I19" s="21">
        <f>TRUNC(G14,1)</f>
        <v>0</v>
      </c>
    </row>
    <row r="20" spans="1:14" x14ac:dyDescent="0.25">
      <c r="A20" s="2" t="s">
        <v>23</v>
      </c>
      <c r="I20" s="21">
        <f>TRUNC(G15,1)</f>
        <v>0</v>
      </c>
    </row>
    <row r="21" spans="1:14" x14ac:dyDescent="0.25">
      <c r="A21" s="2" t="s">
        <v>22</v>
      </c>
      <c r="I21" s="22">
        <f>I19-I20</f>
        <v>0</v>
      </c>
    </row>
    <row r="23" spans="1:14" x14ac:dyDescent="0.25">
      <c r="A23" s="8" t="s">
        <v>2</v>
      </c>
      <c r="B23" s="9"/>
      <c r="C23" s="9"/>
      <c r="D23" s="9"/>
      <c r="E23" s="9"/>
      <c r="F23" s="9"/>
      <c r="G23" s="9"/>
      <c r="H23" s="9"/>
      <c r="I23" s="10">
        <f>IF(G16&gt;3,SUM(I26:I27)+(550*(G16-3)),SUM(I26:I27))</f>
        <v>400</v>
      </c>
    </row>
    <row r="24" spans="1:14" x14ac:dyDescent="0.25">
      <c r="A24" s="97" t="s">
        <v>76</v>
      </c>
      <c r="B24" s="98"/>
      <c r="C24" s="98"/>
      <c r="D24" s="98"/>
      <c r="E24" s="98"/>
      <c r="F24" s="98"/>
      <c r="G24" s="98"/>
      <c r="H24" s="98"/>
      <c r="I24" s="98"/>
    </row>
    <row r="25" spans="1:14" x14ac:dyDescent="0.25">
      <c r="A25" s="19" t="s">
        <v>0</v>
      </c>
      <c r="B25" s="19"/>
      <c r="D25" s="19"/>
      <c r="E25" s="19"/>
      <c r="F25" s="36" t="s">
        <v>26</v>
      </c>
      <c r="G25" s="81" t="s">
        <v>10</v>
      </c>
      <c r="H25" s="81"/>
      <c r="I25" s="36" t="s">
        <v>9</v>
      </c>
    </row>
    <row r="26" spans="1:14" x14ac:dyDescent="0.25">
      <c r="A26" s="2" t="s">
        <v>21</v>
      </c>
      <c r="F26" s="11" t="str">
        <f>IF($I$20&lt;(10000/43560),"X","")</f>
        <v>X</v>
      </c>
      <c r="G26" s="82">
        <v>400</v>
      </c>
      <c r="H26" s="83"/>
      <c r="I26" s="12">
        <f>IF($I$20&lt;(10000/43560),G26,"")</f>
        <v>400</v>
      </c>
      <c r="J26" s="48"/>
      <c r="K26" s="48"/>
      <c r="L26" s="48"/>
      <c r="M26" s="48"/>
      <c r="N26" s="48"/>
    </row>
    <row r="27" spans="1:14" x14ac:dyDescent="0.25">
      <c r="A27" s="6" t="s">
        <v>30</v>
      </c>
      <c r="F27" s="11" t="str">
        <f>IF($I$20&gt;=(10000/43560),"X","")</f>
        <v/>
      </c>
      <c r="G27" s="84">
        <v>2000</v>
      </c>
      <c r="H27" s="72"/>
      <c r="I27" s="12" t="str">
        <f>IF($I$20&gt;=(10000/43560),G27,"")</f>
        <v/>
      </c>
    </row>
    <row r="28" spans="1:14" x14ac:dyDescent="0.25">
      <c r="A28" s="8" t="s">
        <v>1</v>
      </c>
      <c r="B28" s="9"/>
      <c r="C28" s="9"/>
      <c r="D28" s="9"/>
      <c r="E28" s="9"/>
      <c r="F28" s="9"/>
      <c r="G28" s="9"/>
      <c r="H28" s="9"/>
      <c r="I28" s="10">
        <f>SUM(I30:I33)</f>
        <v>1700</v>
      </c>
    </row>
    <row r="29" spans="1:14" x14ac:dyDescent="0.25">
      <c r="A29" s="19" t="s">
        <v>0</v>
      </c>
      <c r="B29" s="19"/>
      <c r="D29" s="19"/>
      <c r="E29" s="19"/>
      <c r="F29" s="36" t="s">
        <v>26</v>
      </c>
      <c r="G29" s="81" t="s">
        <v>10</v>
      </c>
      <c r="H29" s="81"/>
      <c r="I29" s="36" t="s">
        <v>9</v>
      </c>
    </row>
    <row r="30" spans="1:14" x14ac:dyDescent="0.25">
      <c r="A30" s="2" t="s">
        <v>21</v>
      </c>
      <c r="F30" s="11" t="str">
        <f>IF(I20&lt;(10000/43560),"X","")</f>
        <v>X</v>
      </c>
      <c r="G30" s="82">
        <v>1700</v>
      </c>
      <c r="H30" s="83"/>
      <c r="I30" s="13">
        <f>IF(I20&lt;(10000/43560),G30,"")</f>
        <v>1700</v>
      </c>
    </row>
    <row r="31" spans="1:14" x14ac:dyDescent="0.25">
      <c r="A31" s="2" t="s">
        <v>20</v>
      </c>
      <c r="F31" s="11" t="str">
        <f>IF(AND($I$20&gt;=(10000/43560),$I$20&lt;1),"X","")</f>
        <v/>
      </c>
      <c r="G31" s="84">
        <v>3000</v>
      </c>
      <c r="H31" s="72"/>
      <c r="I31" s="12" t="str">
        <f>IF(AND($I$20&gt;=(10000/43560),$I$20&lt;1),G31,"")</f>
        <v/>
      </c>
    </row>
    <row r="32" spans="1:14" x14ac:dyDescent="0.25">
      <c r="A32" s="6" t="s">
        <v>28</v>
      </c>
      <c r="F32" s="11" t="str">
        <f>IF(AND($I$20&gt;=1,$I$20&lt;5),"X","")</f>
        <v/>
      </c>
      <c r="G32" s="94">
        <v>3500</v>
      </c>
      <c r="H32" s="83"/>
      <c r="I32" s="12" t="str">
        <f>IF(AND($I$20&gt;=1,$I$20&lt;5),G32,"")</f>
        <v/>
      </c>
    </row>
    <row r="33" spans="1:9" x14ac:dyDescent="0.25">
      <c r="A33" s="6" t="s">
        <v>29</v>
      </c>
      <c r="B33" s="14"/>
      <c r="F33" s="11" t="str">
        <f>IF($I$20&gt;=5,"X","")</f>
        <v/>
      </c>
      <c r="G33" s="94">
        <v>4000</v>
      </c>
      <c r="H33" s="96"/>
      <c r="I33" s="12" t="str">
        <f>IF($I$20&gt;=5,G33,"")</f>
        <v/>
      </c>
    </row>
    <row r="34" spans="1:9" x14ac:dyDescent="0.25">
      <c r="A34" s="70" t="s">
        <v>8</v>
      </c>
      <c r="B34" s="71"/>
      <c r="C34" s="9"/>
      <c r="D34" s="9"/>
      <c r="E34" s="9"/>
      <c r="F34" s="9"/>
      <c r="G34" s="9"/>
      <c r="H34" s="9"/>
      <c r="I34" s="10">
        <f>IF(G17,I28*2,0)</f>
        <v>0</v>
      </c>
    </row>
    <row r="35" spans="1:9" x14ac:dyDescent="0.25">
      <c r="A35" s="15" t="s">
        <v>7</v>
      </c>
      <c r="I35" s="16"/>
    </row>
    <row r="36" spans="1:9" x14ac:dyDescent="0.25">
      <c r="A36" s="88" t="s">
        <v>65</v>
      </c>
      <c r="B36" s="89"/>
      <c r="C36" s="90"/>
      <c r="D36" s="90"/>
      <c r="E36" s="90"/>
      <c r="F36" s="90"/>
      <c r="G36" s="90"/>
      <c r="H36" s="90"/>
      <c r="I36" s="59">
        <f>IF(G13="N/A",0,IF(G13="Plan Modification",400,400))</f>
        <v>0</v>
      </c>
    </row>
    <row r="37" spans="1:9" x14ac:dyDescent="0.25">
      <c r="A37" s="91" t="s">
        <v>85</v>
      </c>
      <c r="B37" s="91"/>
      <c r="C37" s="91"/>
      <c r="D37" s="91"/>
      <c r="E37" s="91"/>
      <c r="F37" s="91"/>
      <c r="G37" s="91"/>
      <c r="H37" s="91"/>
      <c r="I37" s="91"/>
    </row>
    <row r="38" spans="1:9" x14ac:dyDescent="0.25">
      <c r="A38" s="92"/>
      <c r="B38" s="92"/>
      <c r="C38" s="92"/>
      <c r="D38" s="92"/>
      <c r="E38" s="92"/>
      <c r="F38" s="92"/>
      <c r="G38" s="92"/>
      <c r="H38" s="92"/>
      <c r="I38" s="92"/>
    </row>
    <row r="39" spans="1:9" x14ac:dyDescent="0.25">
      <c r="A39" s="92"/>
      <c r="B39" s="92"/>
      <c r="C39" s="92"/>
      <c r="D39" s="92"/>
      <c r="E39" s="92"/>
      <c r="F39" s="92"/>
      <c r="G39" s="92"/>
      <c r="H39" s="92"/>
      <c r="I39" s="92"/>
    </row>
    <row r="40" spans="1:9" x14ac:dyDescent="0.25">
      <c r="A40" s="93"/>
      <c r="B40" s="93"/>
      <c r="C40" s="93"/>
      <c r="D40" s="93"/>
      <c r="E40" s="93"/>
      <c r="F40" s="93"/>
      <c r="G40" s="93"/>
      <c r="H40" s="93"/>
      <c r="I40" s="93"/>
    </row>
    <row r="41" spans="1:9" x14ac:dyDescent="0.25">
      <c r="A41" s="8" t="s">
        <v>80</v>
      </c>
      <c r="B41" s="9"/>
      <c r="C41" s="9"/>
      <c r="D41" s="9"/>
      <c r="E41" s="9"/>
      <c r="F41" s="9"/>
      <c r="G41" s="9"/>
      <c r="H41" s="9"/>
      <c r="I41" s="10">
        <f>(IF(G13="N/A",SUM(I23,I28,I34),I36))*1.1</f>
        <v>2310</v>
      </c>
    </row>
    <row r="42" spans="1:9" x14ac:dyDescent="0.25">
      <c r="A42" s="62" t="s">
        <v>81</v>
      </c>
      <c r="B42" s="16"/>
      <c r="C42" s="16"/>
      <c r="D42" s="16"/>
      <c r="E42" s="16"/>
      <c r="F42" s="16"/>
      <c r="G42" s="16"/>
      <c r="H42" s="16"/>
      <c r="I42" s="61"/>
    </row>
    <row r="43" spans="1:9" x14ac:dyDescent="0.25">
      <c r="A43" s="80" t="s">
        <v>6</v>
      </c>
      <c r="B43" s="80"/>
      <c r="C43" s="80"/>
      <c r="D43" s="80"/>
      <c r="E43" s="80"/>
      <c r="F43" s="80"/>
      <c r="G43" s="80"/>
      <c r="H43" s="80"/>
      <c r="I43" s="80"/>
    </row>
    <row r="44" spans="1:9" x14ac:dyDescent="0.25">
      <c r="A44" s="80"/>
      <c r="B44" s="80"/>
      <c r="C44" s="80"/>
      <c r="D44" s="80"/>
      <c r="E44" s="80"/>
      <c r="F44" s="80"/>
      <c r="G44" s="80"/>
      <c r="H44" s="80"/>
      <c r="I44" s="80"/>
    </row>
    <row r="45" spans="1:9" ht="21" x14ac:dyDescent="0.25">
      <c r="A45" s="35"/>
      <c r="B45" s="35"/>
      <c r="C45" s="35"/>
      <c r="D45" s="35"/>
      <c r="E45" s="35"/>
      <c r="F45" s="35"/>
      <c r="G45" s="35"/>
      <c r="H45" s="35"/>
      <c r="I45" s="35"/>
    </row>
    <row r="46" spans="1:9" x14ac:dyDescent="0.25">
      <c r="A46" s="2" t="s">
        <v>5</v>
      </c>
      <c r="C46" s="17"/>
      <c r="D46" s="17"/>
      <c r="E46" s="17"/>
      <c r="F46" s="17"/>
      <c r="G46" s="17"/>
      <c r="H46" s="17"/>
    </row>
  </sheetData>
  <sheetProtection algorithmName="SHA-512" hashValue="b2BGZ46/zN+LvgLzr6cZTsqAuppocVQo2GnENrpfzJOnmHmOWQn24Po4LYXrdCd4OuB8UjZEjarbv291OTn6BA==" saltValue="xwylUKiHHMFGOlDbPYuPkg==" spinCount="100000" sheet="1" objects="1" scenarios="1"/>
  <mergeCells count="32">
    <mergeCell ref="G1:H1"/>
    <mergeCell ref="G30:H30"/>
    <mergeCell ref="G31:H31"/>
    <mergeCell ref="A34:B34"/>
    <mergeCell ref="A2:I4"/>
    <mergeCell ref="A5:I6"/>
    <mergeCell ref="H8:I8"/>
    <mergeCell ref="H9:I9"/>
    <mergeCell ref="H10:I10"/>
    <mergeCell ref="G32:H32"/>
    <mergeCell ref="C8:E8"/>
    <mergeCell ref="C9:E9"/>
    <mergeCell ref="C10:E10"/>
    <mergeCell ref="G33:H33"/>
    <mergeCell ref="A24:I24"/>
    <mergeCell ref="G16:H16"/>
    <mergeCell ref="A43:I44"/>
    <mergeCell ref="F8:G8"/>
    <mergeCell ref="G25:H25"/>
    <mergeCell ref="G26:H26"/>
    <mergeCell ref="G27:H27"/>
    <mergeCell ref="G29:H29"/>
    <mergeCell ref="F10:G10"/>
    <mergeCell ref="F9:G9"/>
    <mergeCell ref="F11:G11"/>
    <mergeCell ref="H11:I11"/>
    <mergeCell ref="G13:H13"/>
    <mergeCell ref="G14:H14"/>
    <mergeCell ref="G15:H15"/>
    <mergeCell ref="G17:H17"/>
    <mergeCell ref="A36:H36"/>
    <mergeCell ref="A37:I40"/>
  </mergeCells>
  <dataValidations count="3">
    <dataValidation showInputMessage="1" showErrorMessage="1" sqref="C11:E12" xr:uid="{00000000-0002-0000-0200-000000000000}"/>
    <dataValidation type="list" allowBlank="1" showInputMessage="1" showErrorMessage="1" sqref="G13" xr:uid="{9075C933-EEF4-4A58-B10B-CA122BCAF23A}">
      <formula1>"N/A,Plan Modification,Addendum"</formula1>
    </dataValidation>
    <dataValidation type="list" allowBlank="1" showInputMessage="1" showErrorMessage="1" sqref="G16:H16" xr:uid="{773B692B-D7D9-4474-93C4-29D8DB10F77F}">
      <formula1>"1,2,3,4,5,6,7,8,9,10"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
                <anchor moveWithCells="1">
                  <from>
                    <xdr:col>6</xdr:col>
                    <xdr:colOff>600075</xdr:colOff>
                    <xdr:row>15</xdr:row>
                    <xdr:rowOff>161925</xdr:rowOff>
                  </from>
                  <to>
                    <xdr:col>7</xdr:col>
                    <xdr:colOff>200025</xdr:colOff>
                    <xdr:row>17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zoomScaleNormal="100" workbookViewId="0">
      <selection activeCell="A20" sqref="A20"/>
    </sheetView>
  </sheetViews>
  <sheetFormatPr defaultRowHeight="15" x14ac:dyDescent="0.25"/>
  <cols>
    <col min="1" max="5" width="9.140625" style="2"/>
    <col min="6" max="6" width="4.140625" style="2" customWidth="1"/>
    <col min="7" max="7" width="11.28515625" style="2" customWidth="1"/>
    <col min="8" max="8" width="13.7109375" style="2" customWidth="1"/>
    <col min="9" max="16384" width="9.140625" style="2"/>
  </cols>
  <sheetData>
    <row r="1" spans="1:10" x14ac:dyDescent="0.25">
      <c r="H1" s="72" t="s">
        <v>4</v>
      </c>
      <c r="I1" s="72"/>
      <c r="J1" s="18">
        <v>44743</v>
      </c>
    </row>
    <row r="2" spans="1:10" ht="15" customHeight="1" x14ac:dyDescent="0.25">
      <c r="A2" s="66" t="s">
        <v>60</v>
      </c>
      <c r="B2" s="66"/>
      <c r="C2" s="66"/>
      <c r="D2" s="66"/>
      <c r="E2" s="66"/>
      <c r="F2" s="66"/>
      <c r="G2" s="66"/>
      <c r="H2" s="66"/>
      <c r="I2" s="66"/>
      <c r="J2" s="66"/>
    </row>
    <row r="3" spans="1:10" ht="15" customHeight="1" x14ac:dyDescent="0.25">
      <c r="A3" s="66"/>
      <c r="B3" s="66"/>
      <c r="C3" s="66"/>
      <c r="D3" s="66"/>
      <c r="E3" s="66"/>
      <c r="F3" s="66"/>
      <c r="G3" s="66"/>
      <c r="H3" s="66"/>
      <c r="I3" s="66"/>
      <c r="J3" s="66"/>
    </row>
    <row r="4" spans="1:10" ht="15" customHeight="1" x14ac:dyDescent="0.25">
      <c r="A4" s="66"/>
      <c r="B4" s="66"/>
      <c r="C4" s="66"/>
      <c r="D4" s="66"/>
      <c r="E4" s="66"/>
      <c r="F4" s="66"/>
      <c r="G4" s="66"/>
      <c r="H4" s="66"/>
      <c r="I4" s="66"/>
      <c r="J4" s="66"/>
    </row>
    <row r="5" spans="1:10" ht="15" customHeight="1" x14ac:dyDescent="0.25">
      <c r="A5" s="65" t="s">
        <v>34</v>
      </c>
      <c r="B5" s="65"/>
      <c r="C5" s="65"/>
      <c r="D5" s="65"/>
      <c r="E5" s="65"/>
      <c r="F5" s="65"/>
      <c r="G5" s="65"/>
      <c r="H5" s="65"/>
      <c r="I5" s="65"/>
      <c r="J5" s="65"/>
    </row>
    <row r="6" spans="1:10" ht="15" customHeight="1" x14ac:dyDescent="0.25">
      <c r="A6" s="65"/>
      <c r="B6" s="65"/>
      <c r="C6" s="65"/>
      <c r="D6" s="65"/>
      <c r="E6" s="65"/>
      <c r="F6" s="65"/>
      <c r="G6" s="65"/>
      <c r="H6" s="65"/>
      <c r="I6" s="65"/>
      <c r="J6" s="65"/>
    </row>
    <row r="8" spans="1:10" x14ac:dyDescent="0.25">
      <c r="A8" s="2" t="s">
        <v>19</v>
      </c>
      <c r="C8" s="78" t="str">
        <f>Coversheet!B14</f>
        <v>Example Development</v>
      </c>
      <c r="D8" s="79"/>
      <c r="E8" s="79"/>
      <c r="F8" s="79"/>
      <c r="G8" s="73" t="s">
        <v>18</v>
      </c>
      <c r="H8" s="73"/>
      <c r="I8" s="79" t="str">
        <f>Coversheet!B21</f>
        <v>WSAVAIL 2022000000</v>
      </c>
      <c r="J8" s="79"/>
    </row>
    <row r="9" spans="1:10" x14ac:dyDescent="0.25">
      <c r="A9" s="2" t="s">
        <v>17</v>
      </c>
      <c r="C9" s="76" t="str">
        <f>Coversheet!B15</f>
        <v>123 Development Way</v>
      </c>
      <c r="D9" s="77"/>
      <c r="E9" s="77"/>
      <c r="F9" s="77"/>
      <c r="G9" s="73" t="s">
        <v>16</v>
      </c>
      <c r="H9" s="73"/>
      <c r="I9" s="77">
        <f>Coversheet!B16</f>
        <v>12300045600</v>
      </c>
      <c r="J9" s="77"/>
    </row>
    <row r="10" spans="1:10" x14ac:dyDescent="0.25">
      <c r="A10" s="2" t="s">
        <v>15</v>
      </c>
      <c r="C10" s="78" t="str">
        <f>Coversheet!B26</f>
        <v>Enigneering Firm</v>
      </c>
      <c r="D10" s="79"/>
      <c r="E10" s="79"/>
      <c r="F10" s="79"/>
      <c r="G10" s="73" t="s">
        <v>14</v>
      </c>
      <c r="H10" s="73"/>
      <c r="I10" s="77" t="str">
        <f>Coversheet!B27</f>
        <v>(555) 555-5555</v>
      </c>
      <c r="J10" s="77"/>
    </row>
    <row r="11" spans="1:10" x14ac:dyDescent="0.25">
      <c r="C11" s="72"/>
      <c r="D11" s="72"/>
      <c r="E11" s="72"/>
      <c r="G11" s="73" t="s">
        <v>13</v>
      </c>
      <c r="H11" s="73"/>
      <c r="I11" s="74">
        <f>Coversheet!B35</f>
        <v>44743</v>
      </c>
      <c r="J11" s="75"/>
    </row>
    <row r="12" spans="1:10" x14ac:dyDescent="0.25">
      <c r="C12" s="49"/>
      <c r="D12" s="49"/>
      <c r="E12" s="49"/>
      <c r="G12" s="50"/>
      <c r="H12" s="50"/>
      <c r="I12" s="5"/>
      <c r="J12" s="5"/>
    </row>
    <row r="13" spans="1:10" x14ac:dyDescent="0.25">
      <c r="A13" s="52" t="s">
        <v>58</v>
      </c>
      <c r="H13" s="1" t="b">
        <v>0</v>
      </c>
    </row>
    <row r="15" spans="1:10" x14ac:dyDescent="0.25">
      <c r="A15" s="8" t="s">
        <v>61</v>
      </c>
      <c r="B15" s="9"/>
      <c r="C15" s="9"/>
      <c r="D15" s="9"/>
      <c r="E15" s="9"/>
      <c r="F15" s="9"/>
      <c r="G15" s="9"/>
      <c r="H15" s="9"/>
      <c r="I15" s="9"/>
      <c r="J15" s="10">
        <v>400</v>
      </c>
    </row>
    <row r="17" spans="1:10" x14ac:dyDescent="0.25">
      <c r="A17" s="70" t="s">
        <v>59</v>
      </c>
      <c r="B17" s="71"/>
      <c r="C17" s="71"/>
      <c r="D17" s="9"/>
      <c r="E17" s="9"/>
      <c r="F17" s="9"/>
      <c r="G17" s="9"/>
      <c r="H17" s="9"/>
      <c r="I17" s="9"/>
      <c r="J17" s="10">
        <f>IF(H13,900,0)</f>
        <v>0</v>
      </c>
    </row>
    <row r="18" spans="1:10" x14ac:dyDescent="0.25">
      <c r="A18" s="15"/>
      <c r="J18" s="16"/>
    </row>
    <row r="19" spans="1:10" ht="15" customHeight="1" x14ac:dyDescent="0.25">
      <c r="A19" s="8" t="s">
        <v>80</v>
      </c>
      <c r="B19" s="9"/>
      <c r="C19" s="9"/>
      <c r="D19" s="9"/>
      <c r="E19" s="9"/>
      <c r="F19" s="9"/>
      <c r="G19" s="9"/>
      <c r="H19" s="9"/>
      <c r="I19" s="9"/>
      <c r="J19" s="10">
        <f>(J15+J17)*1.1</f>
        <v>440.00000000000006</v>
      </c>
    </row>
    <row r="20" spans="1:10" ht="15" customHeight="1" x14ac:dyDescent="0.25">
      <c r="A20" s="62" t="s">
        <v>81</v>
      </c>
      <c r="B20" s="16"/>
      <c r="C20" s="16"/>
      <c r="D20" s="16"/>
      <c r="E20" s="16"/>
      <c r="F20" s="16"/>
      <c r="G20" s="16"/>
      <c r="H20" s="16"/>
      <c r="I20" s="16"/>
      <c r="J20" s="61"/>
    </row>
    <row r="21" spans="1:10" ht="15" customHeight="1" x14ac:dyDescent="0.25">
      <c r="J21" s="51"/>
    </row>
    <row r="22" spans="1:10" ht="21" x14ac:dyDescent="0.25">
      <c r="A22" s="20" t="s">
        <v>6</v>
      </c>
      <c r="B22" s="51"/>
      <c r="C22" s="51"/>
      <c r="D22" s="51"/>
      <c r="E22" s="51"/>
      <c r="F22" s="51"/>
      <c r="G22" s="51"/>
      <c r="H22" s="51"/>
      <c r="I22" s="51"/>
      <c r="J22" s="51"/>
    </row>
    <row r="23" spans="1:10" ht="21" x14ac:dyDescent="0.25">
      <c r="A23" s="51"/>
      <c r="B23" s="51"/>
      <c r="C23" s="51"/>
      <c r="D23" s="51"/>
      <c r="E23" s="51"/>
      <c r="F23" s="51"/>
      <c r="G23" s="51"/>
      <c r="H23" s="51"/>
      <c r="I23" s="51"/>
    </row>
    <row r="24" spans="1:10" ht="21" x14ac:dyDescent="0.25">
      <c r="A24" s="51"/>
      <c r="B24" s="51"/>
      <c r="C24" s="51"/>
      <c r="D24" s="51"/>
      <c r="E24" s="51"/>
      <c r="F24" s="51"/>
      <c r="G24" s="51"/>
      <c r="H24" s="51"/>
      <c r="I24" s="51"/>
    </row>
    <row r="25" spans="1:10" x14ac:dyDescent="0.25">
      <c r="A25" s="2" t="s">
        <v>5</v>
      </c>
      <c r="C25" s="17"/>
      <c r="D25" s="17"/>
      <c r="E25" s="17"/>
      <c r="F25" s="17"/>
      <c r="G25" s="17"/>
      <c r="H25" s="17"/>
      <c r="I25" s="17"/>
    </row>
  </sheetData>
  <sheetProtection algorithmName="SHA-512" hashValue="WG/Z8QXv1L3DCXU2t5mU1ChUXimP4uALwgnt2kGPKf5uB7ZEKOUrHGL8B5p8+g+4+63m+BJf9kV7Oa2crxuzkQ==" saltValue="eC5sfeZyc1T2xVznF7iqIg==" spinCount="100000" sheet="1" objects="1" scenarios="1"/>
  <mergeCells count="16">
    <mergeCell ref="H1:I1"/>
    <mergeCell ref="A2:J4"/>
    <mergeCell ref="A5:J6"/>
    <mergeCell ref="C8:F8"/>
    <mergeCell ref="G8:H8"/>
    <mergeCell ref="I8:J8"/>
    <mergeCell ref="C11:E11"/>
    <mergeCell ref="G11:H11"/>
    <mergeCell ref="I11:J11"/>
    <mergeCell ref="A17:C17"/>
    <mergeCell ref="C9:F9"/>
    <mergeCell ref="G9:H9"/>
    <mergeCell ref="I9:J9"/>
    <mergeCell ref="C10:F10"/>
    <mergeCell ref="G10:H10"/>
    <mergeCell ref="I10:J10"/>
  </mergeCells>
  <pageMargins left="0.5" right="0.5"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ltText="">
                <anchor moveWithCells="1">
                  <from>
                    <xdr:col>7</xdr:col>
                    <xdr:colOff>361950</xdr:colOff>
                    <xdr:row>12</xdr:row>
                    <xdr:rowOff>0</xdr:rowOff>
                  </from>
                  <to>
                    <xdr:col>7</xdr:col>
                    <xdr:colOff>609600</xdr:colOff>
                    <xdr:row>13</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3"/>
  <sheetViews>
    <sheetView workbookViewId="0">
      <selection activeCell="A38" sqref="A38"/>
    </sheetView>
  </sheetViews>
  <sheetFormatPr defaultRowHeight="12.75" x14ac:dyDescent="0.2"/>
  <cols>
    <col min="1" max="1" width="9.140625" style="39"/>
    <col min="2" max="2" width="12.7109375" style="39" customWidth="1"/>
    <col min="3" max="3" width="8.7109375" style="39" customWidth="1"/>
    <col min="4" max="5" width="9.140625" style="39"/>
    <col min="6" max="6" width="8.7109375" style="39" customWidth="1"/>
    <col min="7" max="7" width="8.42578125" style="39" customWidth="1"/>
    <col min="8" max="8" width="11.7109375" style="39" bestFit="1" customWidth="1"/>
    <col min="9" max="9" width="14.42578125" style="39" bestFit="1" customWidth="1"/>
    <col min="10" max="16384" width="9.140625" style="39"/>
  </cols>
  <sheetData>
    <row r="1" spans="1:9" ht="15" customHeight="1" x14ac:dyDescent="0.25">
      <c r="A1" s="2"/>
      <c r="B1" s="2"/>
      <c r="C1" s="2"/>
      <c r="D1" s="2"/>
      <c r="E1" s="2"/>
      <c r="F1" s="2"/>
      <c r="G1" s="72" t="s">
        <v>4</v>
      </c>
      <c r="H1" s="72"/>
      <c r="I1" s="3">
        <v>44743</v>
      </c>
    </row>
    <row r="2" spans="1:9" ht="12.75" customHeight="1" x14ac:dyDescent="0.2">
      <c r="A2" s="66" t="s">
        <v>42</v>
      </c>
      <c r="B2" s="66"/>
      <c r="C2" s="66"/>
      <c r="D2" s="66"/>
      <c r="E2" s="66"/>
      <c r="F2" s="66"/>
      <c r="G2" s="66"/>
      <c r="H2" s="66"/>
      <c r="I2" s="66"/>
    </row>
    <row r="3" spans="1:9" ht="12.75" customHeight="1" x14ac:dyDescent="0.2">
      <c r="A3" s="66"/>
      <c r="B3" s="66"/>
      <c r="C3" s="66"/>
      <c r="D3" s="66"/>
      <c r="E3" s="66"/>
      <c r="F3" s="66"/>
      <c r="G3" s="66"/>
      <c r="H3" s="66"/>
      <c r="I3" s="66"/>
    </row>
    <row r="4" spans="1:9" ht="12.75" customHeight="1" x14ac:dyDescent="0.2">
      <c r="A4" s="66"/>
      <c r="B4" s="66"/>
      <c r="C4" s="66"/>
      <c r="D4" s="66"/>
      <c r="E4" s="66"/>
      <c r="F4" s="66"/>
      <c r="G4" s="66"/>
      <c r="H4" s="66"/>
      <c r="I4" s="66"/>
    </row>
    <row r="5" spans="1:9" ht="12.75" customHeight="1" x14ac:dyDescent="0.2">
      <c r="A5" s="65" t="s">
        <v>34</v>
      </c>
      <c r="B5" s="65"/>
      <c r="C5" s="65"/>
      <c r="D5" s="65"/>
      <c r="E5" s="65"/>
      <c r="F5" s="65"/>
      <c r="G5" s="65"/>
      <c r="H5" s="65"/>
      <c r="I5" s="65"/>
    </row>
    <row r="6" spans="1:9" ht="12.75" customHeight="1" x14ac:dyDescent="0.2">
      <c r="A6" s="65"/>
      <c r="B6" s="65"/>
      <c r="C6" s="65"/>
      <c r="D6" s="65"/>
      <c r="E6" s="65"/>
      <c r="F6" s="65"/>
      <c r="G6" s="65"/>
      <c r="H6" s="65"/>
      <c r="I6" s="65"/>
    </row>
    <row r="7" spans="1:9" ht="15" customHeight="1" x14ac:dyDescent="0.25">
      <c r="A7" s="2"/>
      <c r="B7" s="2"/>
      <c r="C7" s="2"/>
      <c r="D7" s="2"/>
      <c r="E7" s="2"/>
      <c r="F7" s="2"/>
      <c r="G7" s="2"/>
      <c r="H7" s="2"/>
      <c r="I7" s="2"/>
    </row>
    <row r="8" spans="1:9" ht="15" customHeight="1" x14ac:dyDescent="0.25">
      <c r="A8" s="2" t="s">
        <v>19</v>
      </c>
      <c r="B8" s="2"/>
      <c r="C8" s="95" t="str">
        <f>Coversheet!B14</f>
        <v>Example Development</v>
      </c>
      <c r="D8" s="79"/>
      <c r="E8" s="79"/>
      <c r="F8" s="73" t="s">
        <v>18</v>
      </c>
      <c r="G8" s="73"/>
      <c r="H8" s="100" t="str">
        <f>IF(ISBLANK(Coversheet!B23),Coversheet!B22,IF(ISBLANK(Coversheet!B22),Coversheet!B23,CONCATENATE(Coversheet!B23," &amp; ",Coversheet!B22)))</f>
        <v>22SL0000 &amp; 22WL0000</v>
      </c>
      <c r="I8" s="79"/>
    </row>
    <row r="9" spans="1:9" ht="15" customHeight="1" x14ac:dyDescent="0.25">
      <c r="A9" s="2" t="s">
        <v>17</v>
      </c>
      <c r="B9" s="2"/>
      <c r="C9" s="77" t="str">
        <f>Coversheet!B15</f>
        <v>123 Development Way</v>
      </c>
      <c r="D9" s="77"/>
      <c r="E9" s="77"/>
      <c r="F9" s="73" t="s">
        <v>16</v>
      </c>
      <c r="G9" s="73"/>
      <c r="H9" s="77">
        <f>Coversheet!B16</f>
        <v>12300045600</v>
      </c>
      <c r="I9" s="77"/>
    </row>
    <row r="10" spans="1:9" ht="15" x14ac:dyDescent="0.25">
      <c r="A10" s="2" t="s">
        <v>15</v>
      </c>
      <c r="B10" s="2"/>
      <c r="C10" s="79" t="str">
        <f>Coversheet!B26</f>
        <v>Enigneering Firm</v>
      </c>
      <c r="D10" s="79"/>
      <c r="E10" s="79"/>
      <c r="F10" s="73" t="s">
        <v>14</v>
      </c>
      <c r="G10" s="73"/>
      <c r="H10" s="77" t="str">
        <f>Coversheet!B27</f>
        <v>(555) 555-5555</v>
      </c>
      <c r="I10" s="77"/>
    </row>
    <row r="11" spans="1:9" ht="15" x14ac:dyDescent="0.25">
      <c r="A11" s="4"/>
      <c r="B11" s="4"/>
      <c r="C11" s="26"/>
      <c r="D11" s="26"/>
      <c r="E11" s="26"/>
      <c r="F11" s="73" t="s">
        <v>13</v>
      </c>
      <c r="G11" s="73"/>
      <c r="H11" s="75">
        <f>Coversheet!B35</f>
        <v>44743</v>
      </c>
      <c r="I11" s="75"/>
    </row>
    <row r="12" spans="1:9" ht="15" x14ac:dyDescent="0.25">
      <c r="A12" s="2"/>
      <c r="B12" s="2"/>
      <c r="C12" s="33"/>
      <c r="D12" s="33"/>
      <c r="E12" s="2"/>
      <c r="F12" s="34"/>
      <c r="G12" s="34"/>
      <c r="H12" s="5"/>
      <c r="I12" s="5"/>
    </row>
    <row r="13" spans="1:9" ht="15" x14ac:dyDescent="0.25">
      <c r="A13" s="53" t="s">
        <v>63</v>
      </c>
      <c r="B13" s="2"/>
      <c r="C13" s="2"/>
      <c r="D13" s="2"/>
      <c r="E13" s="2"/>
      <c r="G13" s="111" t="s">
        <v>31</v>
      </c>
      <c r="H13" s="111"/>
      <c r="I13" s="2"/>
    </row>
    <row r="14" spans="1:9" ht="15" x14ac:dyDescent="0.25">
      <c r="A14" s="53" t="s">
        <v>64</v>
      </c>
      <c r="B14" s="2"/>
      <c r="C14" s="2"/>
      <c r="D14" s="2"/>
      <c r="E14" s="2"/>
      <c r="G14" s="111" t="s">
        <v>31</v>
      </c>
      <c r="H14" s="111"/>
      <c r="I14" s="2"/>
    </row>
    <row r="15" spans="1:9" ht="15" x14ac:dyDescent="0.25">
      <c r="A15" s="60" t="s">
        <v>77</v>
      </c>
      <c r="B15" s="2"/>
      <c r="C15" s="2"/>
      <c r="D15" s="2"/>
      <c r="E15" s="2"/>
      <c r="G15" s="112">
        <v>1</v>
      </c>
      <c r="H15" s="112"/>
      <c r="I15" s="2"/>
    </row>
    <row r="16" spans="1:9" x14ac:dyDescent="0.2">
      <c r="A16" s="40"/>
      <c r="B16" s="40"/>
      <c r="C16" s="40"/>
      <c r="D16" s="40"/>
      <c r="E16" s="40"/>
      <c r="F16" s="40"/>
      <c r="G16" s="40"/>
      <c r="H16" s="40"/>
      <c r="I16" s="40"/>
    </row>
    <row r="17" spans="1:9" ht="15" x14ac:dyDescent="0.25">
      <c r="A17" s="101" t="s">
        <v>36</v>
      </c>
      <c r="B17" s="102"/>
      <c r="C17" s="102"/>
      <c r="D17" s="103"/>
      <c r="E17" s="106" t="s">
        <v>40</v>
      </c>
      <c r="F17" s="106"/>
      <c r="G17" s="106"/>
      <c r="H17" s="41" t="s">
        <v>35</v>
      </c>
      <c r="I17" s="41" t="s">
        <v>41</v>
      </c>
    </row>
    <row r="18" spans="1:9" ht="15" x14ac:dyDescent="0.25">
      <c r="A18" s="42" t="s">
        <v>66</v>
      </c>
      <c r="B18" s="43"/>
      <c r="C18" s="44"/>
      <c r="D18" s="38" t="s">
        <v>39</v>
      </c>
      <c r="E18" s="107"/>
      <c r="F18" s="108"/>
      <c r="G18" s="108"/>
      <c r="H18" s="45">
        <f>IF(AND(D18="Yes",D19="No"),IF(500*E18&gt;1700,1700,500*E18),0)</f>
        <v>0</v>
      </c>
      <c r="I18" s="45">
        <f>IF(AND(D18="Yes",D19="No"),(1000*E18),0)</f>
        <v>0</v>
      </c>
    </row>
    <row r="19" spans="1:9" ht="15" x14ac:dyDescent="0.25">
      <c r="A19" s="42" t="s">
        <v>38</v>
      </c>
      <c r="B19" s="43"/>
      <c r="C19" s="44"/>
      <c r="D19" s="37" t="s">
        <v>39</v>
      </c>
      <c r="E19" s="104"/>
      <c r="F19" s="105"/>
      <c r="G19" s="105"/>
      <c r="H19" s="45">
        <f>IF(D19="Yes",1700,0)</f>
        <v>0</v>
      </c>
      <c r="I19" s="45">
        <f>IF(D19="Yes",IF((3.5*E19)&lt;1000,1000,(3.5*E19)),0)</f>
        <v>0</v>
      </c>
    </row>
    <row r="20" spans="1:9" ht="15" x14ac:dyDescent="0.25">
      <c r="A20" s="42" t="s">
        <v>43</v>
      </c>
      <c r="B20" s="43"/>
      <c r="C20" s="44"/>
      <c r="D20" s="37" t="s">
        <v>39</v>
      </c>
      <c r="E20" s="104"/>
      <c r="F20" s="105"/>
      <c r="G20" s="105"/>
      <c r="H20" s="45">
        <f>IF(D20="Yes",1000,0)</f>
        <v>0</v>
      </c>
      <c r="I20" s="46">
        <v>0</v>
      </c>
    </row>
    <row r="21" spans="1:9" ht="15" x14ac:dyDescent="0.25">
      <c r="A21" s="42" t="s">
        <v>44</v>
      </c>
      <c r="B21" s="43"/>
      <c r="C21" s="44"/>
      <c r="D21" s="37" t="s">
        <v>39</v>
      </c>
      <c r="E21" s="109" t="str">
        <f>IF(D21="Yes","N/A","")</f>
        <v/>
      </c>
      <c r="F21" s="110"/>
      <c r="G21" s="110"/>
      <c r="H21" s="45">
        <f>IF(D21="Yes",0,0)</f>
        <v>0</v>
      </c>
      <c r="I21" s="45">
        <f>IF(D21="Yes",500,0)</f>
        <v>0</v>
      </c>
    </row>
    <row r="22" spans="1:9" ht="15" x14ac:dyDescent="0.25">
      <c r="A22" s="42" t="s">
        <v>67</v>
      </c>
      <c r="B22" s="43"/>
      <c r="C22" s="44"/>
      <c r="D22" s="37" t="s">
        <v>39</v>
      </c>
      <c r="E22" s="104"/>
      <c r="F22" s="105"/>
      <c r="G22" s="105"/>
      <c r="H22" s="45">
        <f>IF(AND(D22="Yes",D23="No"),IF(400*E22&gt;1700,1700,400*E22),0)</f>
        <v>0</v>
      </c>
      <c r="I22" s="45">
        <f>IF(AND(D22="Yes",D23="No"),(500*E22),0)</f>
        <v>0</v>
      </c>
    </row>
    <row r="23" spans="1:9" ht="15" x14ac:dyDescent="0.25">
      <c r="A23" s="42" t="s">
        <v>37</v>
      </c>
      <c r="B23" s="43"/>
      <c r="C23" s="44"/>
      <c r="D23" s="37" t="s">
        <v>39</v>
      </c>
      <c r="E23" s="104"/>
      <c r="F23" s="105"/>
      <c r="G23" s="105"/>
      <c r="H23" s="45">
        <f>IF(D23="Yes",1700,0)</f>
        <v>0</v>
      </c>
      <c r="I23" s="45">
        <f>IF(D23="Yes",IF((4.15*E23)&lt;500,500,(4.15*E23)),0)</f>
        <v>0</v>
      </c>
    </row>
    <row r="24" spans="1:9" ht="15" customHeight="1" x14ac:dyDescent="0.2">
      <c r="A24" s="116" t="s">
        <v>68</v>
      </c>
      <c r="B24" s="116"/>
      <c r="C24" s="116"/>
      <c r="D24" s="116"/>
      <c r="E24" s="116"/>
      <c r="F24" s="116"/>
      <c r="G24" s="116"/>
      <c r="H24" s="116"/>
      <c r="I24" s="116"/>
    </row>
    <row r="25" spans="1:9" ht="15" customHeight="1" x14ac:dyDescent="0.2">
      <c r="A25" s="117"/>
      <c r="B25" s="117"/>
      <c r="C25" s="117"/>
      <c r="D25" s="117"/>
      <c r="E25" s="117"/>
      <c r="F25" s="117"/>
      <c r="G25" s="117"/>
      <c r="H25" s="117"/>
      <c r="I25" s="117"/>
    </row>
    <row r="26" spans="1:9" ht="15" x14ac:dyDescent="0.25">
      <c r="A26" s="118" t="s">
        <v>74</v>
      </c>
      <c r="B26" s="119"/>
      <c r="C26" s="119"/>
      <c r="D26" s="119"/>
      <c r="E26" s="119"/>
      <c r="F26" s="119"/>
      <c r="G26" s="119"/>
      <c r="H26" s="119"/>
      <c r="I26" s="47">
        <f>IF(G13="N/A",IF(G15&gt;3,SUM(H18:H23)+(550*(G15-3)),SUM(H18:H23)),0)</f>
        <v>0</v>
      </c>
    </row>
    <row r="27" spans="1:9" ht="15" x14ac:dyDescent="0.25">
      <c r="A27" s="120" t="s">
        <v>78</v>
      </c>
      <c r="B27" s="120"/>
      <c r="C27" s="120"/>
      <c r="D27" s="120"/>
      <c r="E27" s="120"/>
      <c r="F27" s="120"/>
      <c r="G27" s="120"/>
      <c r="H27" s="120"/>
      <c r="I27" s="120"/>
    </row>
    <row r="28" spans="1:9" ht="15" x14ac:dyDescent="0.25">
      <c r="A28" s="118" t="s">
        <v>75</v>
      </c>
      <c r="B28" s="119"/>
      <c r="C28" s="119"/>
      <c r="D28" s="119"/>
      <c r="E28" s="119"/>
      <c r="F28" s="119"/>
      <c r="G28" s="119"/>
      <c r="H28" s="119"/>
      <c r="I28" s="47">
        <f>(SUM(I18:I23))*1.1</f>
        <v>0</v>
      </c>
    </row>
    <row r="29" spans="1:9" ht="15" customHeight="1" x14ac:dyDescent="0.2">
      <c r="A29" s="113" t="s">
        <v>82</v>
      </c>
      <c r="B29" s="113"/>
      <c r="C29" s="113"/>
      <c r="D29" s="113"/>
      <c r="E29" s="113"/>
      <c r="F29" s="113"/>
      <c r="G29" s="113"/>
      <c r="H29" s="113"/>
      <c r="I29" s="113"/>
    </row>
    <row r="30" spans="1:9" ht="15" customHeight="1" x14ac:dyDescent="0.2">
      <c r="A30" s="114"/>
      <c r="B30" s="114"/>
      <c r="C30" s="114"/>
      <c r="D30" s="114"/>
      <c r="E30" s="114"/>
      <c r="F30" s="114"/>
      <c r="G30" s="114"/>
      <c r="H30" s="114"/>
      <c r="I30" s="114"/>
    </row>
    <row r="31" spans="1:9" ht="15" customHeight="1" x14ac:dyDescent="0.2">
      <c r="A31" s="114"/>
      <c r="B31" s="114"/>
      <c r="C31" s="114"/>
      <c r="D31" s="114"/>
      <c r="E31" s="114"/>
      <c r="F31" s="114"/>
      <c r="G31" s="114"/>
      <c r="H31" s="114"/>
      <c r="I31" s="114"/>
    </row>
    <row r="32" spans="1:9" ht="15" customHeight="1" x14ac:dyDescent="0.2">
      <c r="A32" s="115"/>
      <c r="B32" s="115"/>
      <c r="C32" s="115"/>
      <c r="D32" s="115"/>
      <c r="E32" s="115"/>
      <c r="F32" s="115"/>
      <c r="G32" s="115"/>
      <c r="H32" s="115"/>
      <c r="I32" s="115"/>
    </row>
    <row r="33" spans="1:9" ht="15" x14ac:dyDescent="0.25">
      <c r="A33" s="88" t="s">
        <v>65</v>
      </c>
      <c r="B33" s="89"/>
      <c r="C33" s="90"/>
      <c r="D33" s="90"/>
      <c r="E33" s="90"/>
      <c r="F33" s="90"/>
      <c r="G33" s="90"/>
      <c r="H33" s="90"/>
      <c r="I33" s="24">
        <f>IF(G13&lt;&gt;"N/A",IF(G13="Plan Modification",IF(G14="Water &amp; Sewer",800,IF(G14&lt;&gt;"N/A",400,0)),IF(G13="Addendum",IF(G14="Water &amp; Sewer",800,IF(G14&lt;&gt;"N/A",400,0)))),0)</f>
        <v>0</v>
      </c>
    </row>
    <row r="34" spans="1:9" ht="17.25" customHeight="1" x14ac:dyDescent="0.2">
      <c r="A34" s="91" t="s">
        <v>85</v>
      </c>
      <c r="B34" s="91"/>
      <c r="C34" s="91"/>
      <c r="D34" s="91"/>
      <c r="E34" s="91"/>
      <c r="F34" s="91"/>
      <c r="G34" s="91"/>
      <c r="H34" s="91"/>
      <c r="I34" s="91"/>
    </row>
    <row r="35" spans="1:9" ht="16.5" customHeight="1" x14ac:dyDescent="0.2">
      <c r="A35" s="92"/>
      <c r="B35" s="92"/>
      <c r="C35" s="92"/>
      <c r="D35" s="92"/>
      <c r="E35" s="92"/>
      <c r="F35" s="92"/>
      <c r="G35" s="92"/>
      <c r="H35" s="92"/>
      <c r="I35" s="92"/>
    </row>
    <row r="36" spans="1:9" ht="14.25" customHeight="1" x14ac:dyDescent="0.2">
      <c r="A36" s="92"/>
      <c r="B36" s="92"/>
      <c r="C36" s="92"/>
      <c r="D36" s="92"/>
      <c r="E36" s="92"/>
      <c r="F36" s="92"/>
      <c r="G36" s="92"/>
      <c r="H36" s="92"/>
      <c r="I36" s="92"/>
    </row>
    <row r="37" spans="1:9" ht="14.25" customHeight="1" x14ac:dyDescent="0.2">
      <c r="A37" s="93"/>
      <c r="B37" s="93"/>
      <c r="C37" s="93"/>
      <c r="D37" s="93"/>
      <c r="E37" s="93"/>
      <c r="F37" s="93"/>
      <c r="G37" s="93"/>
      <c r="H37" s="93"/>
      <c r="I37" s="93"/>
    </row>
    <row r="38" spans="1:9" ht="12.75" customHeight="1" x14ac:dyDescent="0.25">
      <c r="A38" s="8" t="s">
        <v>84</v>
      </c>
      <c r="B38" s="9"/>
      <c r="C38" s="9"/>
      <c r="D38" s="9"/>
      <c r="E38" s="9"/>
      <c r="F38" s="9"/>
      <c r="G38" s="9"/>
      <c r="H38" s="9"/>
      <c r="I38" s="25">
        <f>(SUM(I26,I33))*1.1</f>
        <v>0</v>
      </c>
    </row>
    <row r="39" spans="1:9" ht="12.75" customHeight="1" x14ac:dyDescent="0.25">
      <c r="A39" s="62" t="s">
        <v>83</v>
      </c>
      <c r="B39" s="16"/>
      <c r="C39" s="16"/>
      <c r="D39" s="16"/>
      <c r="E39" s="16"/>
      <c r="F39" s="16"/>
      <c r="G39" s="16"/>
      <c r="H39" s="16"/>
      <c r="I39" s="63"/>
    </row>
    <row r="40" spans="1:9" x14ac:dyDescent="0.2">
      <c r="A40" s="80" t="s">
        <v>6</v>
      </c>
      <c r="B40" s="80"/>
      <c r="C40" s="80"/>
      <c r="D40" s="80"/>
      <c r="E40" s="80"/>
      <c r="F40" s="80"/>
      <c r="G40" s="80"/>
      <c r="H40" s="80"/>
      <c r="I40" s="80"/>
    </row>
    <row r="41" spans="1:9" x14ac:dyDescent="0.2">
      <c r="A41" s="80"/>
      <c r="B41" s="80"/>
      <c r="C41" s="80"/>
      <c r="D41" s="80"/>
      <c r="E41" s="80"/>
      <c r="F41" s="80"/>
      <c r="G41" s="80"/>
      <c r="H41" s="80"/>
      <c r="I41" s="80"/>
    </row>
    <row r="42" spans="1:9" ht="21" x14ac:dyDescent="0.2">
      <c r="A42" s="35"/>
      <c r="B42" s="35"/>
      <c r="C42" s="35"/>
      <c r="D42" s="35"/>
      <c r="E42" s="35"/>
      <c r="F42" s="35"/>
      <c r="G42" s="35"/>
      <c r="H42" s="35"/>
      <c r="I42" s="35"/>
    </row>
    <row r="43" spans="1:9" ht="15" x14ac:dyDescent="0.25">
      <c r="A43" s="2" t="s">
        <v>5</v>
      </c>
      <c r="B43" s="2"/>
      <c r="C43" s="17"/>
      <c r="D43" s="17"/>
      <c r="E43" s="17"/>
      <c r="F43" s="17"/>
      <c r="G43" s="17"/>
      <c r="H43" s="17"/>
      <c r="I43" s="2"/>
    </row>
  </sheetData>
  <sheetProtection algorithmName="SHA-512" hashValue="VZV0kHQdQpp/n4fTuJ53RDK+oivGoJANl8Txdfmoeaq/6kgh+Iay1ph8KLcUgiAdce4k/ZIv9TE/yoB8kJr8Nw==" saltValue="3DAdvKVHebSReQenLK0Y9A==" spinCount="100000" sheet="1" objects="1" scenarios="1"/>
  <mergeCells count="33">
    <mergeCell ref="A29:I32"/>
    <mergeCell ref="A24:I25"/>
    <mergeCell ref="A33:H33"/>
    <mergeCell ref="A40:I41"/>
    <mergeCell ref="A26:H26"/>
    <mergeCell ref="A28:H28"/>
    <mergeCell ref="A34:I37"/>
    <mergeCell ref="A27:I27"/>
    <mergeCell ref="A17:D17"/>
    <mergeCell ref="F11:G11"/>
    <mergeCell ref="H11:I11"/>
    <mergeCell ref="E22:G22"/>
    <mergeCell ref="E23:G23"/>
    <mergeCell ref="E17:G17"/>
    <mergeCell ref="E18:G18"/>
    <mergeCell ref="E19:G19"/>
    <mergeCell ref="E20:G20"/>
    <mergeCell ref="E21:G21"/>
    <mergeCell ref="G13:H13"/>
    <mergeCell ref="G14:H14"/>
    <mergeCell ref="G15:H15"/>
    <mergeCell ref="C9:E9"/>
    <mergeCell ref="F9:G9"/>
    <mergeCell ref="H9:I9"/>
    <mergeCell ref="C10:E10"/>
    <mergeCell ref="F10:G10"/>
    <mergeCell ref="H10:I10"/>
    <mergeCell ref="G1:H1"/>
    <mergeCell ref="A2:I4"/>
    <mergeCell ref="A5:I6"/>
    <mergeCell ref="C8:E8"/>
    <mergeCell ref="F8:G8"/>
    <mergeCell ref="H8:I8"/>
  </mergeCells>
  <dataValidations count="5">
    <dataValidation showInputMessage="1" showErrorMessage="1" sqref="C11:E11" xr:uid="{00000000-0002-0000-0400-000000000000}"/>
    <dataValidation type="list" showErrorMessage="1" sqref="D18:D23" xr:uid="{00000000-0002-0000-0400-000001000000}">
      <formula1>"No,Yes"</formula1>
    </dataValidation>
    <dataValidation type="list" showErrorMessage="1" sqref="G14" xr:uid="{00000000-0002-0000-0400-000002000000}">
      <formula1>"N/A,Water,Sewer,Water &amp; Sewer"</formula1>
    </dataValidation>
    <dataValidation type="list" showErrorMessage="1" sqref="G13" xr:uid="{00000000-0002-0000-0400-000003000000}">
      <formula1>"N/A,Plan Modification,Addendum"</formula1>
    </dataValidation>
    <dataValidation type="list" showErrorMessage="1" sqref="G15" xr:uid="{49DC3DE8-B8DC-4AD5-A451-ED0F8B5BB473}">
      <formula1>"1,2,3,4,5,6,7,8,9,10"</formula1>
    </dataValidation>
  </dataValidations>
  <pageMargins left="0.25" right="0.25" top="0.75" bottom="0.75" header="0.3" footer="0.3"/>
  <pageSetup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G2:N5"/>
  <sheetViews>
    <sheetView topLeftCell="A10" zoomScaleNormal="100" workbookViewId="0">
      <selection activeCell="L13" sqref="L13"/>
    </sheetView>
  </sheetViews>
  <sheetFormatPr defaultRowHeight="12.75" x14ac:dyDescent="0.2"/>
  <cols>
    <col min="1" max="1" width="20.5703125" customWidth="1"/>
    <col min="2" max="2" width="19.5703125" bestFit="1" customWidth="1"/>
    <col min="14" max="14" width="27.5703125" bestFit="1" customWidth="1"/>
    <col min="15" max="15" width="46" bestFit="1" customWidth="1"/>
  </cols>
  <sheetData>
    <row r="2" spans="7:14" ht="15.75" customHeight="1" x14ac:dyDescent="0.2">
      <c r="G2" s="55"/>
      <c r="H2" s="54"/>
      <c r="I2" s="121" t="s">
        <v>79</v>
      </c>
      <c r="J2" s="121"/>
      <c r="K2" s="121"/>
      <c r="L2" s="121"/>
      <c r="M2" s="121"/>
      <c r="N2" s="121"/>
    </row>
    <row r="3" spans="7:14" x14ac:dyDescent="0.2">
      <c r="I3" s="121"/>
      <c r="J3" s="121"/>
      <c r="K3" s="121"/>
      <c r="L3" s="121"/>
      <c r="M3" s="121"/>
      <c r="N3" s="121"/>
    </row>
    <row r="4" spans="7:14" x14ac:dyDescent="0.2">
      <c r="I4" s="121"/>
      <c r="J4" s="121"/>
      <c r="K4" s="121"/>
      <c r="L4" s="121"/>
      <c r="M4" s="121"/>
      <c r="N4" s="121"/>
    </row>
    <row r="5" spans="7:14" x14ac:dyDescent="0.2">
      <c r="I5" s="121"/>
      <c r="J5" s="121"/>
      <c r="K5" s="121"/>
      <c r="L5" s="121"/>
      <c r="M5" s="121"/>
      <c r="N5" s="121"/>
    </row>
  </sheetData>
  <sheetProtection algorithmName="SHA-512" hashValue="tamk2x+qfsqXKNjZqblWIQdwkNHunscwJjPEaYOy37HrMhiQ82Yk7fJW9O/B3G+Zwsz640U/jRiEQwnhV2vsaA==" saltValue="AMCYP2VCVIbIpBxYgBNDFA==" spinCount="100000" sheet="1" objects="1" scenarios="1"/>
  <mergeCells count="1">
    <mergeCell ref="I2:N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Infill</vt:lpstr>
      <vt:lpstr>SWGR</vt:lpstr>
      <vt:lpstr>Site Utility Plan</vt:lpstr>
      <vt:lpstr>Public Water and Sewer</vt:lpstr>
      <vt:lpstr>MWS Fee Schedule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 Paula (WS)</dc:creator>
  <cp:lastModifiedBy>Anderson, Eli (WS)</cp:lastModifiedBy>
  <cp:lastPrinted>2022-06-17T14:58:41Z</cp:lastPrinted>
  <dcterms:created xsi:type="dcterms:W3CDTF">2016-12-14T16:58:41Z</dcterms:created>
  <dcterms:modified xsi:type="dcterms:W3CDTF">2022-06-17T15:28:00Z</dcterms:modified>
</cp:coreProperties>
</file>